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omments3.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codeName="{3D1A710C-6663-3D7B-7F91-EC182F24A4BC}"/>
  <workbookPr codeName="ThisWorkbook" defaultThemeVersion="166925"/>
  <mc:AlternateContent xmlns:mc="http://schemas.openxmlformats.org/markup-compatibility/2006">
    <mc:Choice Requires="x15">
      <x15ac:absPath xmlns:x15ac="http://schemas.microsoft.com/office/spreadsheetml/2010/11/ac" url="H:\Research\X CROSS CROPS\2019\X19-54 SFF Futures Growers Leading Change\Arable Growth Groups\Approved AGG\X 19-54-4 SOS Other Stuff for Facilitator\AGG_Resources\NUE\"/>
    </mc:Choice>
  </mc:AlternateContent>
  <xr:revisionPtr revIDLastSave="0" documentId="13_ncr:1_{AF797F66-9FAB-4342-BB04-A5D9988C86A4}" xr6:coauthVersionLast="36" xr6:coauthVersionMax="36" xr10:uidLastSave="{00000000-0000-0000-0000-000000000000}"/>
  <bookViews>
    <workbookView xWindow="0" yWindow="0" windowWidth="19200" windowHeight="6345" tabRatio="747" activeTab="1" xr2:uid="{277CB8D3-0672-4B45-A00C-96EC6FFD9AE1}"/>
  </bookViews>
  <sheets>
    <sheet name="Introduction to N Supply" sheetId="9" r:id="rId1"/>
    <sheet name=" Soil N Supply Calculator" sheetId="7" r:id="rId2"/>
    <sheet name="Soil N Results" sheetId="8" r:id="rId3"/>
    <sheet name="Quick N - Nitrate N Calculator" sheetId="1" r:id="rId4"/>
    <sheet name="Quick N Results" sheetId="3" r:id="rId5"/>
    <sheet name="Tips on Soil Sampling" sheetId="12" r:id="rId6"/>
    <sheet name="Understanding Soil N" sheetId="11" r:id="rId7"/>
    <sheet name="Understanding N Demand" sheetId="10" r:id="rId8"/>
    <sheet name="Soil Mineralised N CalculatorV1" sheetId="5" state="hidden" r:id="rId9"/>
    <sheet name="Dropdowns" sheetId="2" state="hidden" r:id="rId10"/>
    <sheet name="Lookup" sheetId="4" state="hidden" r:id="rId11"/>
  </sheets>
  <definedNames>
    <definedName name="OLE_LINK1" localSheetId="6">'Understanding Soil N'!$B$75</definedName>
    <definedName name="_xlnm.Print_Area" localSheetId="10">Lookup!$G$1:$Y$20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C22" i="1" s="1"/>
  <c r="G23" i="7" l="1"/>
  <c r="G22" i="7"/>
  <c r="G21" i="7"/>
  <c r="G20" i="7"/>
  <c r="G19" i="7"/>
  <c r="G18" i="7"/>
  <c r="G17" i="7"/>
  <c r="G16" i="7"/>
  <c r="G15" i="7"/>
  <c r="J17" i="7" l="1"/>
  <c r="I17" i="7"/>
  <c r="J16" i="7"/>
  <c r="I16" i="7"/>
  <c r="J18" i="7"/>
  <c r="I18" i="7"/>
  <c r="J19" i="7"/>
  <c r="I19" i="7"/>
  <c r="I20" i="7"/>
  <c r="J20" i="7"/>
  <c r="I21" i="7"/>
  <c r="J21" i="7"/>
  <c r="J22" i="7"/>
  <c r="I22" i="7"/>
  <c r="J15" i="7"/>
  <c r="I15" i="7"/>
  <c r="I23" i="7"/>
  <c r="J23" i="7"/>
  <c r="D15" i="7"/>
  <c r="D31" i="7" s="1"/>
  <c r="X14" i="7" l="1"/>
  <c r="V14" i="7" l="1"/>
  <c r="V15" i="7" l="1"/>
  <c r="V16" i="7" s="1"/>
  <c r="V17" i="7" s="1"/>
  <c r="V18" i="7" s="1"/>
  <c r="V19" i="7" s="1"/>
  <c r="V20" i="7" s="1"/>
  <c r="V21" i="7" s="1"/>
  <c r="V22" i="7" s="1"/>
  <c r="V23" i="7" s="1"/>
  <c r="R15" i="7" l="1"/>
  <c r="H37" i="7" l="1"/>
  <c r="G37" i="7"/>
  <c r="D39" i="7"/>
  <c r="D38" i="7"/>
  <c r="D14" i="7"/>
  <c r="D30" i="7" s="1"/>
  <c r="R11" i="7" l="1"/>
  <c r="W14" i="7" s="1"/>
  <c r="D32" i="7"/>
  <c r="J14" i="7"/>
  <c r="I14" i="7"/>
  <c r="H38" i="7" l="1"/>
  <c r="K18" i="7"/>
  <c r="K19" i="7"/>
  <c r="K17" i="7"/>
  <c r="G38" i="7"/>
  <c r="K23" i="7"/>
  <c r="K21" i="7"/>
  <c r="F14" i="5"/>
  <c r="F15" i="5"/>
  <c r="F16" i="5"/>
  <c r="F17" i="5"/>
  <c r="F18" i="5"/>
  <c r="F19" i="5"/>
  <c r="F20" i="5"/>
  <c r="F21" i="5"/>
  <c r="F13" i="5"/>
  <c r="I13" i="5" s="1"/>
  <c r="K15" i="7" l="1"/>
  <c r="J38" i="7"/>
  <c r="W15" i="7"/>
  <c r="W16" i="7" s="1"/>
  <c r="W17" i="7" s="1"/>
  <c r="W18" i="7" s="1"/>
  <c r="W19" i="7" s="1"/>
  <c r="W20" i="7" s="1"/>
  <c r="W21" i="7" s="1"/>
  <c r="W22" i="7" s="1"/>
  <c r="W23" i="7" s="1"/>
  <c r="K22" i="7"/>
  <c r="K16" i="7"/>
  <c r="K20" i="7"/>
  <c r="J25" i="7"/>
  <c r="I25" i="7"/>
  <c r="H13" i="5"/>
  <c r="R12" i="7" l="1"/>
  <c r="R13" i="7" s="1"/>
  <c r="J40" i="7"/>
  <c r="I12" i="5"/>
  <c r="H12" i="5"/>
  <c r="R18" i="7" l="1"/>
  <c r="R19" i="7" s="1"/>
  <c r="R16" i="7"/>
  <c r="H17" i="5"/>
  <c r="H18" i="5"/>
  <c r="H20" i="5"/>
  <c r="H16" i="5"/>
  <c r="H21" i="5"/>
  <c r="H14" i="5"/>
  <c r="C32" i="5" s="1"/>
  <c r="H15" i="5"/>
  <c r="H19" i="5"/>
  <c r="I14" i="5"/>
  <c r="I18" i="5"/>
  <c r="I19" i="5"/>
  <c r="I20" i="5"/>
  <c r="I15" i="5"/>
  <c r="I17" i="5"/>
  <c r="I21" i="5"/>
  <c r="I16" i="5"/>
  <c r="D32" i="5" l="1"/>
  <c r="F32" i="5" s="1"/>
  <c r="H23" i="5"/>
  <c r="I23" i="5"/>
  <c r="H2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Tony Fenton</author>
  </authors>
  <commentList>
    <comment ref="R17" authorId="0" shapeId="0" xr:uid="{C5F366CC-4CB7-4D24-A4B8-FCCF74C42A61}">
      <text>
        <r>
          <rPr>
            <b/>
            <sz val="9"/>
            <color indexed="81"/>
            <rFont val="Tahoma"/>
            <family val="2"/>
          </rPr>
          <t>This factor is your estimate of how much of predicited soil N supply you want to include in your calculation. It can be seen as a measure of confidence in predicited soil N supply (i.e weather has been good for mineralisation, and/or based on your previous experience)</t>
        </r>
        <r>
          <rPr>
            <sz val="9"/>
            <color indexed="81"/>
            <rFont val="Tahoma"/>
            <family val="2"/>
          </rPr>
          <t xml:space="preserve">
</t>
        </r>
      </text>
    </comment>
    <comment ref="B18" authorId="0" shapeId="0" xr:uid="{0B4DCDC9-3736-4A71-8B35-CD6CF3639078}">
      <text>
        <r>
          <rPr>
            <b/>
            <sz val="9"/>
            <color indexed="81"/>
            <rFont val="Tahoma"/>
            <family val="2"/>
          </rPr>
          <t xml:space="preserve">What is my bulk density?
Generic Estimate
</t>
        </r>
        <r>
          <rPr>
            <sz val="9"/>
            <color indexed="81"/>
            <rFont val="Tahoma"/>
            <family val="2"/>
          </rPr>
          <t>- Light soil ~ 0.7-0.9g/cm3
- Average soil ~1.0-1.2g/cm3
- Heavy soil ~1.3g/cm3</t>
        </r>
        <r>
          <rPr>
            <b/>
            <sz val="9"/>
            <color indexed="81"/>
            <rFont val="Tahoma"/>
            <family val="2"/>
          </rPr>
          <t xml:space="preserve">
Based on Soil Order </t>
        </r>
        <r>
          <rPr>
            <sz val="9"/>
            <color indexed="81"/>
            <rFont val="Tahoma"/>
            <family val="2"/>
          </rPr>
          <t>(average values from Land Management Index):
               Allophanic    Brown   Gley   Granular   Pallic   Recent</t>
        </r>
        <r>
          <rPr>
            <b/>
            <sz val="9"/>
            <color indexed="81"/>
            <rFont val="Tahoma"/>
            <family val="2"/>
          </rPr>
          <t xml:space="preserve">
</t>
        </r>
        <r>
          <rPr>
            <sz val="9"/>
            <color indexed="81"/>
            <rFont val="Tahoma"/>
            <family val="2"/>
          </rPr>
          <t>0-15cm       0.70           1.15      1.15    0.80       1.17     1.16
15-30cm     0.82           1.30     1.28    0.86       1.32      1.22
--------------------------------------------------------------------------------------
0-30cm       0.76           1.22     1.20    0.83       1.24      1.19</t>
        </r>
        <r>
          <rPr>
            <b/>
            <sz val="9"/>
            <color indexed="81"/>
            <rFont val="Tahoma"/>
            <family val="2"/>
          </rPr>
          <t xml:space="preserve">
Look it up on SMAP - </t>
        </r>
        <r>
          <rPr>
            <sz val="9"/>
            <color indexed="81"/>
            <rFont val="Tahoma"/>
            <family val="2"/>
          </rPr>
          <t>https://smap.landcareresearch.co.nz/
(need to create a login to use)</t>
        </r>
        <r>
          <rPr>
            <sz val="9"/>
            <color indexed="81"/>
            <rFont val="Tahoma"/>
            <family val="2"/>
          </rPr>
          <t xml:space="preserve">
</t>
        </r>
      </text>
    </comment>
    <comment ref="B23" authorId="0" shapeId="0" xr:uid="{B13C3C5E-F28B-408F-AAE7-37B085219490}">
      <text>
        <r>
          <rPr>
            <sz val="9"/>
            <color indexed="81"/>
            <rFont val="Tahoma"/>
            <family val="2"/>
          </rPr>
          <t>This is your estimate of what crop will need to meet expected yield. Click on the "N Demand" link below for further information</t>
        </r>
      </text>
    </comment>
    <comment ref="D33" authorId="0" shapeId="0" xr:uid="{D8037A20-8C7D-42D1-A9CB-FE8E57D0CA20}">
      <text>
        <r>
          <rPr>
            <b/>
            <sz val="9"/>
            <color indexed="81"/>
            <rFont val="Tahoma"/>
            <family val="2"/>
          </rPr>
          <t>If you want to use a Quick N result enter it in this box (as kg/ha) and set box to left to "Yes" and do not enter lab results in the boxes above as well.
Note: The Quick N test only represents nitrate N in the soil and not ammonium N. Lab results for Min N include both nitrate and ammonium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Tony Fenton</author>
  </authors>
  <commentList>
    <comment ref="B19" authorId="0" shapeId="0" xr:uid="{3C24ADD4-B5D1-4843-BD0D-71BB67DC6375}">
      <text>
        <r>
          <rPr>
            <b/>
            <sz val="9"/>
            <color indexed="81"/>
            <rFont val="Tahoma"/>
            <family val="2"/>
          </rPr>
          <t xml:space="preserve">What is my bulk density?
Generic Estimate
</t>
        </r>
        <r>
          <rPr>
            <sz val="9"/>
            <color indexed="81"/>
            <rFont val="Tahoma"/>
            <family val="2"/>
          </rPr>
          <t xml:space="preserve">- Light soil ~ 0.7-0.9g/cm3
- Average soil ~1.0-1.2g/cm3
- Heavy soil ~1.3g/cm3
</t>
        </r>
        <r>
          <rPr>
            <b/>
            <sz val="9"/>
            <color indexed="81"/>
            <rFont val="Tahoma"/>
            <family val="2"/>
          </rPr>
          <t>Based on Soil Order</t>
        </r>
        <r>
          <rPr>
            <sz val="9"/>
            <color indexed="81"/>
            <rFont val="Tahoma"/>
            <family val="2"/>
          </rPr>
          <t xml:space="preserve"> (average values from Land Management Index):
               Allophanic    Brown   Gley   Granular   Pallic   Recent
0-15cm      0.70           1.15     1.15    0.80       1.17      1.16
15-30cm    0.82           1.30     1.28    0.86       1.32      1.22
--------------------------------------------------------------------------------------
0-30cm      0.76           1.22     1.20    0.83       1.24      1.19
</t>
        </r>
        <r>
          <rPr>
            <b/>
            <sz val="9"/>
            <color indexed="81"/>
            <rFont val="Tahoma"/>
            <family val="2"/>
          </rPr>
          <t xml:space="preserve">
Look it up on SMAP</t>
        </r>
        <r>
          <rPr>
            <sz val="9"/>
            <color indexed="81"/>
            <rFont val="Tahoma"/>
            <family val="2"/>
          </rPr>
          <t xml:space="preserve"> - https://smap.landcareresearch.co.nz/
(need to create a login to use)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Dirk Wallace</author>
    <author>Tony Fenton</author>
  </authors>
  <commentList>
    <comment ref="B8" authorId="0" shapeId="0" xr:uid="{CADCAEAD-98DE-4CED-9314-C9331C563C5B}">
      <text>
        <r>
          <rPr>
            <b/>
            <sz val="9"/>
            <color indexed="81"/>
            <rFont val="Tahoma"/>
            <family val="2"/>
          </rPr>
          <t>Dirk Wallace:</t>
        </r>
        <r>
          <rPr>
            <sz val="9"/>
            <color indexed="81"/>
            <rFont val="Tahoma"/>
            <family val="2"/>
          </rPr>
          <t xml:space="preserve">
If there's a save result option then it'd be good to have this in there too</t>
        </r>
      </text>
    </comment>
    <comment ref="G14" authorId="0" shapeId="0" xr:uid="{451155C1-E523-413F-B33A-DE10BD7C4B04}">
      <text>
        <r>
          <rPr>
            <b/>
            <sz val="9"/>
            <color indexed="81"/>
            <rFont val="Tahoma"/>
            <family val="2"/>
          </rPr>
          <t>Dirk Wallace:</t>
        </r>
        <r>
          <rPr>
            <sz val="9"/>
            <color indexed="81"/>
            <rFont val="Tahoma"/>
            <family val="2"/>
          </rPr>
          <t xml:space="preserve">
We might need to say to select the 4 months of most active N uptake as the test is calibrate</t>
        </r>
      </text>
    </comment>
    <comment ref="B15" authorId="1" shapeId="0" xr:uid="{D5CE6A7D-0B49-4BAC-8310-906DA23AB19D}">
      <text>
        <r>
          <rPr>
            <b/>
            <sz val="9"/>
            <color indexed="81"/>
            <rFont val="Tahoma"/>
            <family val="2"/>
          </rPr>
          <t xml:space="preserve">What is my bulk density?
Generic Estimate
</t>
        </r>
        <r>
          <rPr>
            <sz val="9"/>
            <color indexed="81"/>
            <rFont val="Tahoma"/>
            <family val="2"/>
          </rPr>
          <t>- Light soil ~ 0.7-0.9g/cm3
- Average soil ~1.0-1.2g/cm3
- Heavy soil ~1.3g/cm3</t>
        </r>
        <r>
          <rPr>
            <b/>
            <sz val="9"/>
            <color indexed="81"/>
            <rFont val="Tahoma"/>
            <family val="2"/>
          </rPr>
          <t xml:space="preserve">
Based on Soil Order </t>
        </r>
        <r>
          <rPr>
            <sz val="9"/>
            <color indexed="81"/>
            <rFont val="Tahoma"/>
            <family val="2"/>
          </rPr>
          <t>(average values from Land Management Index):
               Allophanic    Brown   Gley   Granular   Pallic   Recent</t>
        </r>
        <r>
          <rPr>
            <b/>
            <sz val="9"/>
            <color indexed="81"/>
            <rFont val="Tahoma"/>
            <family val="2"/>
          </rPr>
          <t xml:space="preserve">
</t>
        </r>
        <r>
          <rPr>
            <sz val="9"/>
            <color indexed="81"/>
            <rFont val="Tahoma"/>
            <family val="2"/>
          </rPr>
          <t>0-15cm       0.70           1.15      1.15    0.80       1.17     1.16
15-30cm     0.82           1.30     1.28    0.86       1.32      1.22
--------------------------------------------------------------------------------------
0-30cm       0.76           1.22     1.20    0.83       1.24      1.19</t>
        </r>
        <r>
          <rPr>
            <b/>
            <sz val="9"/>
            <color indexed="81"/>
            <rFont val="Tahoma"/>
            <family val="2"/>
          </rPr>
          <t xml:space="preserve">
Look it up on SMAP - </t>
        </r>
        <r>
          <rPr>
            <sz val="9"/>
            <color indexed="81"/>
            <rFont val="Tahoma"/>
            <family val="2"/>
          </rPr>
          <t>https://smap.landcareresearch.co.nz/
(need to create a login to use)</t>
        </r>
        <r>
          <rPr>
            <sz val="9"/>
            <color indexed="81"/>
            <rFont val="Tahoma"/>
            <family val="2"/>
          </rPr>
          <t xml:space="preserve">
</t>
        </r>
      </text>
    </comment>
    <comment ref="B26" authorId="0" shapeId="0" xr:uid="{DA2764F7-24EE-4AD9-92FD-904740EF9EEF}">
      <text>
        <r>
          <rPr>
            <b/>
            <sz val="9"/>
            <color indexed="81"/>
            <rFont val="Tahoma"/>
            <family val="2"/>
          </rPr>
          <t>Dirk Wallace:</t>
        </r>
        <r>
          <rPr>
            <sz val="9"/>
            <color indexed="81"/>
            <rFont val="Tahoma"/>
            <family val="2"/>
          </rPr>
          <t xml:space="preserve">
Just tried to make it consistently mineralised N, rather than N mineralised - just looked at the factsheet and it's all over the place (N mineralised v mineralised N) - so it probably doesn’t matter</t>
        </r>
      </text>
    </comment>
    <comment ref="E26" authorId="0" shapeId="0" xr:uid="{EEE6766D-4FE0-44DD-9ECA-07E5A4168D9D}">
      <text>
        <r>
          <rPr>
            <b/>
            <sz val="9"/>
            <color indexed="81"/>
            <rFont val="Tahoma"/>
            <family val="2"/>
          </rPr>
          <t>Dirk Wallace:</t>
        </r>
        <r>
          <rPr>
            <sz val="9"/>
            <color indexed="81"/>
            <rFont val="Tahoma"/>
            <family val="2"/>
          </rPr>
          <t xml:space="preserve">
Just aligning with words in the factsheet</t>
        </r>
      </text>
    </comment>
    <comment ref="C29" authorId="0" shapeId="0" xr:uid="{54865C8D-67B5-4958-90D4-4870667C4DCF}">
      <text>
        <r>
          <rPr>
            <b/>
            <sz val="9"/>
            <color indexed="81"/>
            <rFont val="Tahoma"/>
            <family val="2"/>
          </rPr>
          <t>Dirk Wallace:</t>
        </r>
        <r>
          <rPr>
            <sz val="9"/>
            <color indexed="81"/>
            <rFont val="Tahoma"/>
            <family val="2"/>
          </rPr>
          <t xml:space="preserve">
Same comment as above this may need to be restricted.. But I'll check</t>
        </r>
      </text>
    </comment>
  </commentList>
</comments>
</file>

<file path=xl/sharedStrings.xml><?xml version="1.0" encoding="utf-8"?>
<sst xmlns="http://schemas.openxmlformats.org/spreadsheetml/2006/main" count="360" uniqueCount="206">
  <si>
    <t>Result from test strip
(mg/l from App or Strip Jar)</t>
  </si>
  <si>
    <t>mg/l</t>
  </si>
  <si>
    <t>Paddock Name</t>
  </si>
  <si>
    <t>Soil Texture</t>
  </si>
  <si>
    <t>Soil Moisture</t>
  </si>
  <si>
    <t>Bulk Density</t>
  </si>
  <si>
    <t xml:space="preserve">Result </t>
  </si>
  <si>
    <t>Clay</t>
  </si>
  <si>
    <t>Clay loam</t>
  </si>
  <si>
    <t>Loam</t>
  </si>
  <si>
    <t>Loamy sand</t>
  </si>
  <si>
    <t>Sand</t>
  </si>
  <si>
    <t>Sandy clay</t>
  </si>
  <si>
    <t>Sandy clay loam</t>
  </si>
  <si>
    <t>Sandy loam</t>
  </si>
  <si>
    <t>Silt</t>
  </si>
  <si>
    <t>Silt loam</t>
  </si>
  <si>
    <t>Silty clay</t>
  </si>
  <si>
    <t>Silty clay loam</t>
  </si>
  <si>
    <t>Texture</t>
  </si>
  <si>
    <t>Moisture</t>
  </si>
  <si>
    <t>Dry</t>
  </si>
  <si>
    <t>Moist</t>
  </si>
  <si>
    <t>Wet</t>
  </si>
  <si>
    <t>Soil Correction</t>
  </si>
  <si>
    <t>kg N/ha</t>
  </si>
  <si>
    <t>cm</t>
  </si>
  <si>
    <t xml:space="preserve">Paddock </t>
  </si>
  <si>
    <t>Date</t>
  </si>
  <si>
    <t>Sampling Depth</t>
  </si>
  <si>
    <t>Sample depth</t>
  </si>
  <si>
    <t xml:space="preserve">mg/l in Test </t>
  </si>
  <si>
    <t xml:space="preserve">Soil Correction </t>
  </si>
  <si>
    <t>Sample Date</t>
  </si>
  <si>
    <t>INDEX(Lookup!B2:D13,MATCH(C13,Lookup!A2:A13,1), MATCH('N Calculator'!C15,Lookup!B1:D1,1))</t>
  </si>
  <si>
    <t>kg nitrate N/ha</t>
  </si>
  <si>
    <t xml:space="preserve">      Conversion formula =  (Test strip result / soil correction factor) x (soil sample depth/10) x soil bulk density</t>
  </si>
  <si>
    <t>Calculating Mineralised N in Your Soil</t>
  </si>
  <si>
    <t>Quick N - Look Ups</t>
  </si>
  <si>
    <t>Climate Factors</t>
  </si>
  <si>
    <t>Region</t>
  </si>
  <si>
    <t>Dryland</t>
  </si>
  <si>
    <t>Irrigated</t>
  </si>
  <si>
    <t>Spring</t>
  </si>
  <si>
    <t>Summer</t>
  </si>
  <si>
    <t>Autumn</t>
  </si>
  <si>
    <t>Soil - Bulk Density</t>
  </si>
  <si>
    <t>Allophanic</t>
  </si>
  <si>
    <t>Brown</t>
  </si>
  <si>
    <t>Gley</t>
  </si>
  <si>
    <t>Granular</t>
  </si>
  <si>
    <t>Pallic</t>
  </si>
  <si>
    <t>Recent</t>
  </si>
  <si>
    <t>Depth</t>
  </si>
  <si>
    <t>Soil Type</t>
  </si>
  <si>
    <t>Months</t>
  </si>
  <si>
    <t>Sep</t>
  </si>
  <si>
    <t>Oct</t>
  </si>
  <si>
    <t>Nov</t>
  </si>
  <si>
    <t>Dec</t>
  </si>
  <si>
    <t>Jan</t>
  </si>
  <si>
    <t>Feb</t>
  </si>
  <si>
    <t>Mar</t>
  </si>
  <si>
    <t>Apr</t>
  </si>
  <si>
    <t>May</t>
  </si>
  <si>
    <t>Selecting Parameters</t>
  </si>
  <si>
    <t>Climate Region</t>
  </si>
  <si>
    <t>Start Month</t>
  </si>
  <si>
    <t xml:space="preserve">End Month </t>
  </si>
  <si>
    <t>2nd depth</t>
  </si>
  <si>
    <t>Estimated Mineralised N (kg N/ha)</t>
  </si>
  <si>
    <t>Month</t>
  </si>
  <si>
    <t>2nd Soil Depth</t>
  </si>
  <si>
    <t>Sub total</t>
  </si>
  <si>
    <t xml:space="preserve">Soil Depth Sampled </t>
  </si>
  <si>
    <t>Bulk Density - surface</t>
  </si>
  <si>
    <t>Bulk Density -2nd depth</t>
  </si>
  <si>
    <t>Sampling Depth (cm)</t>
  </si>
  <si>
    <t>INDEX(Lookup!P4:U5,MATCH('Soil Mineralised N Calculator'!C10,Lookup!O4:O5,1), MATCH('Soil Mineralised N Calculator'!C13,Lookup!P4:U4,1))</t>
  </si>
  <si>
    <t>INDEX(Lookup!B2:D13,MATCH(C15,Lookup!A2:A13,1), MATCH('Quick N - Nitrate N Calculator'!C17,Lookup!B1:D1,1))</t>
  </si>
  <si>
    <t>Climate Factor</t>
  </si>
  <si>
    <t>Irrigation (y/n)?</t>
  </si>
  <si>
    <t xml:space="preserve">Irrigation </t>
  </si>
  <si>
    <t>Yes</t>
  </si>
  <si>
    <t>No</t>
  </si>
  <si>
    <t>Soil Test Results - PMN</t>
  </si>
  <si>
    <t>Estimated Mineralised N (kg N/ha) =  Potentially Mineralisable N [PMN*] (mg/kg)   x   Bulk Density  x   Total Climate Factor   /   Unit Factor</t>
  </si>
  <si>
    <t>0-15cm</t>
  </si>
  <si>
    <t>0-30cm</t>
  </si>
  <si>
    <t>15-30cm</t>
  </si>
  <si>
    <t>Bulk Density (Click "i" advice)</t>
  </si>
  <si>
    <t>Auckland (Pukekohe)</t>
  </si>
  <si>
    <t>Waikato (Matamata)</t>
  </si>
  <si>
    <t>Taranaki (Stratford)</t>
  </si>
  <si>
    <t>Bay of Plenty (Whakatane)</t>
  </si>
  <si>
    <t>Gisborne (Matawhero)</t>
  </si>
  <si>
    <t>Hawke's Bay (Whakatu)</t>
  </si>
  <si>
    <t>Manawatu (Levin)</t>
  </si>
  <si>
    <t>Tasman (Riwaka)</t>
  </si>
  <si>
    <t>Marlborough (Blenheim)</t>
  </si>
  <si>
    <t>North Canterbury (Waiau)</t>
  </si>
  <si>
    <t>Mid Canterbury (Lincoln)</t>
  </si>
  <si>
    <t>Mid Canterbury (Ashburton)</t>
  </si>
  <si>
    <t>South Canterbury (Waimate)</t>
  </si>
  <si>
    <t>Southland (Gore)</t>
  </si>
  <si>
    <t xml:space="preserve"> (kg/ha)</t>
  </si>
  <si>
    <t>Total estimimated N mineralised in Year</t>
  </si>
  <si>
    <t xml:space="preserve">Top Soil Depth </t>
  </si>
  <si>
    <t xml:space="preserve">Total </t>
  </si>
  <si>
    <t>Quick N - Test Results</t>
  </si>
  <si>
    <t>Mineral N (kg N/ha) =  Mineral N (mg/kg)   x   Bulk Density  (g/cm3) x   Depth (cm) x 0.1</t>
  </si>
  <si>
    <t>30-60cm</t>
  </si>
  <si>
    <t>Sampling depth 1</t>
  </si>
  <si>
    <t>Sampling depth 2</t>
  </si>
  <si>
    <t>Soil Test Results</t>
  </si>
  <si>
    <t>Total estimated soil N supply over growing season</t>
  </si>
  <si>
    <t>Soil mineral N available</t>
  </si>
  <si>
    <t>What you've got</t>
  </si>
  <si>
    <t>Soil mineral N - What you've got</t>
  </si>
  <si>
    <t>Calculating Soil Nitrogen Supply</t>
  </si>
  <si>
    <t>Paddock name</t>
  </si>
  <si>
    <t>Sample date</t>
  </si>
  <si>
    <t>Could we have a save button here like the quick test version?</t>
  </si>
  <si>
    <r>
      <t xml:space="preserve">Estm </t>
    </r>
    <r>
      <rPr>
        <b/>
        <sz val="12"/>
        <color rgb="FFFF0000"/>
        <rFont val="Calibri"/>
        <family val="2"/>
        <scheme val="minor"/>
      </rPr>
      <t>Mineralised N</t>
    </r>
    <r>
      <rPr>
        <b/>
        <sz val="12"/>
        <color theme="1"/>
        <rFont val="Calibri"/>
        <family val="2"/>
        <scheme val="minor"/>
      </rPr>
      <t xml:space="preserve"> (kg/ha)</t>
    </r>
  </si>
  <si>
    <r>
      <t xml:space="preserve">Estimate of mineralised N </t>
    </r>
    <r>
      <rPr>
        <b/>
        <u/>
        <sz val="14"/>
        <color rgb="FFFF0000"/>
        <rFont val="Calibri"/>
        <family val="2"/>
        <scheme val="minor"/>
      </rPr>
      <t>during period of active crop N uptake</t>
    </r>
  </si>
  <si>
    <t>Introduction to Understanding Your Soil Nitrogen Supply</t>
  </si>
  <si>
    <t>Understanding Crop N Demand and Fertiliser Management</t>
  </si>
  <si>
    <t>Enter your soil PMN results into N Supply Calculator</t>
  </si>
  <si>
    <t>Enter your soil Mineral N results into N Supply Calculator</t>
  </si>
  <si>
    <t>Calculate Quick N test results</t>
  </si>
  <si>
    <t>Paddock and Soil Details</t>
  </si>
  <si>
    <t>Paddock ID</t>
  </si>
  <si>
    <t>Sampling date</t>
  </si>
  <si>
    <t>Estimating Mineralised N (kg N/ha)</t>
  </si>
  <si>
    <t>Monthly Calculations</t>
  </si>
  <si>
    <t>Total Soil N Supply  (kg N/ha)</t>
  </si>
  <si>
    <t>Mineralised</t>
  </si>
  <si>
    <t>Estm N</t>
  </si>
  <si>
    <r>
      <t xml:space="preserve">Potentially mineralisable N - What you </t>
    </r>
    <r>
      <rPr>
        <b/>
        <i/>
        <sz val="11"/>
        <color theme="1"/>
        <rFont val="Calibri"/>
        <family val="2"/>
        <scheme val="minor"/>
      </rPr>
      <t>might</t>
    </r>
    <r>
      <rPr>
        <b/>
        <sz val="11"/>
        <color theme="1"/>
        <rFont val="Calibri"/>
        <family val="2"/>
        <scheme val="minor"/>
      </rPr>
      <t xml:space="preserve"> get</t>
    </r>
  </si>
  <si>
    <t xml:space="preserve">Soil N Supply Calculator - Estimated Results </t>
  </si>
  <si>
    <t>Min N (Kg/ha)</t>
  </si>
  <si>
    <t>Growing Season</t>
  </si>
  <si>
    <t>Estimate of mineralised N during growing season (active crop N uptake)</t>
  </si>
  <si>
    <t xml:space="preserve">Monthly </t>
  </si>
  <si>
    <t>Total (kg/ha)</t>
  </si>
  <si>
    <t>Total Min N</t>
  </si>
  <si>
    <r>
      <t xml:space="preserve">What you </t>
    </r>
    <r>
      <rPr>
        <b/>
        <i/>
        <sz val="14"/>
        <color theme="1"/>
        <rFont val="Calibri"/>
        <family val="2"/>
        <scheme val="minor"/>
      </rPr>
      <t>might</t>
    </r>
    <r>
      <rPr>
        <b/>
        <sz val="14"/>
        <color theme="1"/>
        <rFont val="Calibri"/>
        <family val="2"/>
        <scheme val="minor"/>
      </rPr>
      <t xml:space="preserve"> get</t>
    </r>
  </si>
  <si>
    <t>Soil Depth 2</t>
  </si>
  <si>
    <t>Sampling depth (cm) - 1</t>
  </si>
  <si>
    <t>Soil depth 2</t>
  </si>
  <si>
    <t>Bulk Density - depth 1</t>
  </si>
  <si>
    <t>Bulk Density -depth 2</t>
  </si>
  <si>
    <t>Soil Depth 1</t>
  </si>
  <si>
    <t>kg/ha</t>
  </si>
  <si>
    <t>Min N (kg/ha)</t>
  </si>
  <si>
    <t>What you 'might' get in Growing Season</t>
  </si>
  <si>
    <t>Estm total soil N supply</t>
  </si>
  <si>
    <t>N Mineralised (kg/ha)</t>
  </si>
  <si>
    <t xml:space="preserve">Total Soil N Supply (kg/ha) </t>
  </si>
  <si>
    <t>Sample 
Depth 1</t>
  </si>
  <si>
    <t>Sample
Depth 2</t>
  </si>
  <si>
    <t>BD 
Depth 1</t>
  </si>
  <si>
    <t>BD 
Depth 2</t>
  </si>
  <si>
    <t>Min N
Depth 1
(mg/kg)</t>
  </si>
  <si>
    <t>Min N
Depth 2
(mg/kg)</t>
  </si>
  <si>
    <t>PMN 
Depth 2
(mg/kg)</t>
  </si>
  <si>
    <t>PMN 
Depth 1
(mg/kg)</t>
  </si>
  <si>
    <t>Start of Season</t>
  </si>
  <si>
    <t>End of Season</t>
  </si>
  <si>
    <t>(kg N/ha)</t>
  </si>
  <si>
    <t>Estimated total crop</t>
  </si>
  <si>
    <t>N demand</t>
  </si>
  <si>
    <t>Return to Front Page</t>
  </si>
  <si>
    <t>What the crop needs</t>
  </si>
  <si>
    <t>Difference between crop need and estimated soil N supply</t>
  </si>
  <si>
    <t>(A)</t>
  </si>
  <si>
    <t>(B)</t>
  </si>
  <si>
    <t>( C)  = (A+B)</t>
  </si>
  <si>
    <t>%</t>
  </si>
  <si>
    <t>(D)</t>
  </si>
  <si>
    <t>( E) = (D - C)</t>
  </si>
  <si>
    <t>(G) = (D-(F/100)xC)</t>
  </si>
  <si>
    <t>(F)</t>
  </si>
  <si>
    <t>(D - G)</t>
  </si>
  <si>
    <t xml:space="preserve">1st Soil Depth </t>
  </si>
  <si>
    <t>Revised fertiliser N requirement</t>
  </si>
  <si>
    <t xml:space="preserve">Estimated total crop N demand </t>
  </si>
  <si>
    <t>15-60cm</t>
  </si>
  <si>
    <t>IF($C$14="0-30cm", Dropdowns!$F$8, IF($C$14="0-15cm", Dropdowns!$F$6:$F$7, Dropdowns!$F$6:$F$8))</t>
  </si>
  <si>
    <t>Lab Results - PMN (mg/kg)</t>
  </si>
  <si>
    <t>Lab Results - Min N (mg/kg)</t>
  </si>
  <si>
    <t>Find out more about Soil N and Initial Soil Mineral N</t>
  </si>
  <si>
    <t>Click to see further information on fertiliser management</t>
  </si>
  <si>
    <t>Go to Soil N Supply Calculator</t>
  </si>
  <si>
    <t>(Note: This sheet is populated when you use the "Save Results" button on the Quick N calculator tab)</t>
  </si>
  <si>
    <t>(Note: This sheet is populated when you use the "Save Results" button on the Soil N Supply calculator tab)</t>
  </si>
  <si>
    <t>N fertiliser saving</t>
  </si>
  <si>
    <t>Soil N Supply (kg N/ha)</t>
  </si>
  <si>
    <t>Find out more about soil sampling</t>
  </si>
  <si>
    <t>See FAR's Nitrogen - Confidence to Cut Back booklet</t>
  </si>
  <si>
    <t>* Must be filled in</t>
  </si>
  <si>
    <t>*</t>
  </si>
  <si>
    <t>Total estimated N mineralised in growing season</t>
  </si>
  <si>
    <r>
      <t>"Confidence" factor</t>
    </r>
    <r>
      <rPr>
        <b/>
        <sz val="12"/>
        <color theme="1"/>
        <rFont val="Calibri"/>
        <family val="2"/>
        <scheme val="minor"/>
      </rPr>
      <t xml:space="preserve"> </t>
    </r>
    <r>
      <rPr>
        <sz val="12"/>
        <color theme="1"/>
        <rFont val="Calibri"/>
        <family val="2"/>
        <scheme val="minor"/>
      </rPr>
      <t>(How much of the potential soil N supply estimate to include)</t>
    </r>
  </si>
  <si>
    <t>Quick N Test - Converting from mg/l to kg/ha</t>
  </si>
  <si>
    <t>Use a Quick N result instead?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</si>
</sst>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35" x14ac:knownFonts="1">
    <font>
      <sz val="11"/>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b/>
      <i/>
      <sz val="14"/>
      <color theme="1"/>
      <name val="Calibri"/>
      <family val="2"/>
      <scheme val="minor"/>
    </font>
    <font>
      <b/>
      <sz val="18"/>
      <color theme="1"/>
      <name val="Calibri"/>
      <family val="2"/>
      <scheme val="minor"/>
    </font>
    <font>
      <sz val="11"/>
      <name val="Calibri"/>
      <family val="2"/>
      <scheme val="minor"/>
    </font>
    <font>
      <b/>
      <sz val="14"/>
      <name val="Calibri"/>
      <family val="2"/>
      <scheme val="minor"/>
    </font>
    <font>
      <sz val="11"/>
      <color rgb="FFFF0000"/>
      <name val="Calibri"/>
      <family val="2"/>
      <scheme val="minor"/>
    </font>
    <font>
      <b/>
      <sz val="9"/>
      <color indexed="81"/>
      <name val="Tahoma"/>
      <family val="2"/>
    </font>
    <font>
      <sz val="9"/>
      <color indexed="81"/>
      <name val="Tahoma"/>
      <family val="2"/>
    </font>
    <font>
      <u/>
      <sz val="12"/>
      <color theme="1"/>
      <name val="Calibri"/>
      <family val="2"/>
      <scheme val="minor"/>
    </font>
    <font>
      <sz val="10"/>
      <color theme="1"/>
      <name val="Calibri"/>
      <family val="2"/>
      <scheme val="minor"/>
    </font>
    <font>
      <b/>
      <sz val="11"/>
      <color theme="1"/>
      <name val="Calibri"/>
      <family val="2"/>
      <scheme val="minor"/>
    </font>
    <font>
      <b/>
      <sz val="22"/>
      <color theme="1"/>
      <name val="Calibri"/>
      <family val="2"/>
      <scheme val="minor"/>
    </font>
    <font>
      <b/>
      <u/>
      <sz val="14"/>
      <color theme="1"/>
      <name val="Calibri"/>
      <family val="2"/>
      <scheme val="minor"/>
    </font>
    <font>
      <b/>
      <sz val="12"/>
      <color theme="1"/>
      <name val="Calibri"/>
      <family val="2"/>
      <scheme val="minor"/>
    </font>
    <font>
      <b/>
      <sz val="12"/>
      <color rgb="FFFF0000"/>
      <name val="Calibri"/>
      <family val="2"/>
      <scheme val="minor"/>
    </font>
    <font>
      <b/>
      <u/>
      <sz val="14"/>
      <color rgb="FFFF0000"/>
      <name val="Calibri"/>
      <family val="2"/>
      <scheme val="minor"/>
    </font>
    <font>
      <b/>
      <u/>
      <sz val="14"/>
      <name val="Calibri"/>
      <family val="2"/>
      <scheme val="minor"/>
    </font>
    <font>
      <sz val="11"/>
      <color theme="0"/>
      <name val="Calibri"/>
      <family val="2"/>
      <scheme val="minor"/>
    </font>
    <font>
      <b/>
      <sz val="28"/>
      <color theme="0"/>
      <name val="Calibri"/>
      <family val="2"/>
      <scheme val="minor"/>
    </font>
    <font>
      <b/>
      <u/>
      <sz val="12"/>
      <color theme="1"/>
      <name val="Calibri"/>
      <family val="2"/>
      <scheme val="minor"/>
    </font>
    <font>
      <b/>
      <u/>
      <sz val="16"/>
      <color theme="0"/>
      <name val="Calibri"/>
      <family val="2"/>
      <scheme val="minor"/>
    </font>
    <font>
      <u/>
      <sz val="11"/>
      <color theme="10"/>
      <name val="Calibri"/>
      <family val="2"/>
      <scheme val="minor"/>
    </font>
    <font>
      <b/>
      <i/>
      <sz val="11"/>
      <color theme="1"/>
      <name val="Calibri"/>
      <family val="2"/>
      <scheme val="minor"/>
    </font>
    <font>
      <sz val="14"/>
      <color theme="1"/>
      <name val="Calibri"/>
      <family val="2"/>
      <scheme val="minor"/>
    </font>
    <font>
      <b/>
      <sz val="20"/>
      <color theme="1"/>
      <name val="Calibri"/>
      <family val="2"/>
      <scheme val="minor"/>
    </font>
    <font>
      <sz val="11"/>
      <color theme="0" tint="-0.249977111117893"/>
      <name val="Calibri"/>
      <family val="2"/>
      <scheme val="minor"/>
    </font>
    <font>
      <b/>
      <sz val="16"/>
      <name val="Calibri"/>
      <family val="2"/>
      <scheme val="minor"/>
    </font>
    <font>
      <sz val="11"/>
      <color theme="0" tint="-0.14999847407452621"/>
      <name val="Calibri"/>
      <family val="2"/>
      <scheme val="minor"/>
    </font>
    <font>
      <b/>
      <sz val="11"/>
      <color theme="0" tint="-0.14999847407452621"/>
      <name val="Calibri"/>
      <family val="2"/>
      <scheme val="minor"/>
    </font>
    <font>
      <u/>
      <sz val="14"/>
      <color theme="10"/>
      <name val="Calibri"/>
      <family val="2"/>
      <scheme val="minor"/>
    </font>
    <font>
      <b/>
      <u/>
      <sz val="20"/>
      <color theme="0"/>
      <name val="Calibri"/>
      <family val="2"/>
      <scheme val="minor"/>
    </font>
    <font>
      <b/>
      <sz val="11"/>
      <color rgb="FFFF0000"/>
      <name val="Calibri"/>
      <family val="2"/>
      <scheme val="minor"/>
    </font>
  </fonts>
  <fills count="13">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92D050"/>
        <bgColor indexed="64"/>
      </patternFill>
    </fill>
    <fill>
      <patternFill patternType="solid">
        <fgColor theme="8" tint="0.39997558519241921"/>
        <bgColor indexed="64"/>
      </patternFill>
    </fill>
    <fill>
      <patternFill patternType="solid">
        <fgColor rgb="FFFFFF00"/>
        <bgColor indexed="64"/>
      </patternFill>
    </fill>
    <fill>
      <patternFill patternType="solid">
        <fgColor rgb="FF00B0F0"/>
        <bgColor indexed="64"/>
      </patternFill>
    </fill>
    <fill>
      <patternFill patternType="solid">
        <fgColor theme="8" tint="0.79998168889431442"/>
        <bgColor indexed="64"/>
      </patternFill>
    </fill>
    <fill>
      <patternFill patternType="solid">
        <fgColor theme="7"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4" fillId="0" borderId="0" applyNumberFormat="0" applyFill="0" applyBorder="0" applyAlignment="0" applyProtection="0"/>
  </cellStyleXfs>
  <cellXfs count="270">
    <xf numFmtId="0" fontId="0" fillId="0" borderId="0" xfId="0"/>
    <xf numFmtId="0" fontId="0" fillId="0" borderId="0" xfId="0" applyBorder="1"/>
    <xf numFmtId="0" fontId="0" fillId="0" borderId="0" xfId="0" applyBorder="1" applyAlignment="1"/>
    <xf numFmtId="0" fontId="0" fillId="0" borderId="0" xfId="0" applyBorder="1" applyAlignment="1">
      <alignment horizontal="left"/>
    </xf>
    <xf numFmtId="0" fontId="0" fillId="0" borderId="0" xfId="0" applyBorder="1" applyAlignment="1">
      <alignment horizontal="right"/>
    </xf>
    <xf numFmtId="14" fontId="0" fillId="0" borderId="0" xfId="0" applyNumberFormat="1" applyBorder="1" applyAlignment="1">
      <alignment horizontal="left"/>
    </xf>
    <xf numFmtId="1" fontId="1" fillId="0" borderId="0" xfId="0" applyNumberFormat="1" applyFont="1" applyFill="1" applyBorder="1"/>
    <xf numFmtId="0" fontId="2" fillId="0" borderId="0" xfId="0" applyFont="1" applyBorder="1"/>
    <xf numFmtId="0" fontId="2" fillId="3" borderId="0" xfId="0" applyFont="1" applyFill="1"/>
    <xf numFmtId="0" fontId="0" fillId="3" borderId="0" xfId="0" applyFill="1"/>
    <xf numFmtId="0" fontId="3" fillId="3" borderId="0" xfId="0" applyFont="1" applyFill="1"/>
    <xf numFmtId="0" fontId="0" fillId="3" borderId="0" xfId="0" applyFill="1" applyBorder="1" applyAlignment="1">
      <alignment horizontal="left"/>
    </xf>
    <xf numFmtId="0" fontId="0" fillId="3" borderId="0" xfId="0" applyFill="1" applyBorder="1"/>
    <xf numFmtId="0" fontId="0" fillId="3" borderId="0" xfId="0" applyFill="1" applyAlignment="1">
      <alignment wrapText="1"/>
    </xf>
    <xf numFmtId="0" fontId="0" fillId="3" borderId="0" xfId="0" applyFill="1" applyBorder="1" applyAlignment="1"/>
    <xf numFmtId="0" fontId="0" fillId="3" borderId="0" xfId="0" applyFill="1" applyBorder="1" applyAlignment="1">
      <alignment horizontal="center"/>
    </xf>
    <xf numFmtId="0" fontId="0" fillId="3" borderId="0" xfId="0" applyFill="1" applyAlignment="1">
      <alignment horizontal="right"/>
    </xf>
    <xf numFmtId="0" fontId="1" fillId="3" borderId="0" xfId="0" applyFont="1" applyFill="1"/>
    <xf numFmtId="0" fontId="5" fillId="3" borderId="0" xfId="0" applyFont="1" applyFill="1"/>
    <xf numFmtId="0" fontId="5" fillId="3" borderId="0" xfId="0" applyFont="1" applyFill="1" applyBorder="1"/>
    <xf numFmtId="0" fontId="4" fillId="4" borderId="2" xfId="0" applyFont="1" applyFill="1" applyBorder="1"/>
    <xf numFmtId="0" fontId="0" fillId="4" borderId="3" xfId="0" applyFill="1" applyBorder="1"/>
    <xf numFmtId="0" fontId="0" fillId="4" borderId="4" xfId="0" applyFill="1" applyBorder="1"/>
    <xf numFmtId="1" fontId="7" fillId="0" borderId="0" xfId="0" applyNumberFormat="1" applyFont="1" applyFill="1" applyBorder="1"/>
    <xf numFmtId="0" fontId="6" fillId="0" borderId="0" xfId="0" applyFont="1" applyFill="1" applyBorder="1" applyAlignment="1">
      <alignment horizontal="right"/>
    </xf>
    <xf numFmtId="0" fontId="6" fillId="0" borderId="0" xfId="0" applyFont="1" applyFill="1" applyBorder="1"/>
    <xf numFmtId="0" fontId="6" fillId="0" borderId="0" xfId="0" applyFont="1" applyBorder="1" applyAlignment="1">
      <alignment horizontal="left"/>
    </xf>
    <xf numFmtId="14" fontId="6" fillId="0" borderId="0" xfId="0" applyNumberFormat="1" applyFont="1" applyBorder="1" applyAlignment="1">
      <alignment horizontal="left"/>
    </xf>
    <xf numFmtId="0" fontId="6" fillId="0" borderId="0" xfId="0" applyFont="1" applyBorder="1"/>
    <xf numFmtId="0" fontId="6" fillId="0" borderId="0" xfId="0" applyFont="1" applyBorder="1" applyAlignment="1">
      <alignment horizontal="right"/>
    </xf>
    <xf numFmtId="0" fontId="6" fillId="0" borderId="0" xfId="0" applyFont="1" applyBorder="1" applyAlignment="1"/>
    <xf numFmtId="0" fontId="6" fillId="0" borderId="0" xfId="0" applyFont="1" applyFill="1" applyBorder="1" applyAlignment="1" applyProtection="1">
      <alignment horizontal="right"/>
      <protection locked="0"/>
    </xf>
    <xf numFmtId="14" fontId="6" fillId="0" borderId="0" xfId="0" applyNumberFormat="1" applyFont="1" applyFill="1" applyBorder="1" applyAlignment="1" applyProtection="1">
      <alignment horizontal="right"/>
      <protection locked="0"/>
    </xf>
    <xf numFmtId="0" fontId="6" fillId="0" borderId="0" xfId="0" applyFont="1" applyFill="1" applyBorder="1" applyAlignment="1" applyProtection="1">
      <protection locked="0"/>
    </xf>
    <xf numFmtId="0" fontId="6" fillId="0" borderId="0" xfId="0" applyFont="1" applyFill="1" applyBorder="1" applyAlignment="1">
      <alignment horizontal="left"/>
    </xf>
    <xf numFmtId="14" fontId="6" fillId="0" borderId="0" xfId="0" applyNumberFormat="1" applyFont="1" applyFill="1" applyBorder="1" applyAlignment="1">
      <alignment horizontal="left"/>
    </xf>
    <xf numFmtId="0" fontId="0" fillId="6" borderId="0" xfId="0" applyFill="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2" xfId="0" applyBorder="1"/>
    <xf numFmtId="0" fontId="0" fillId="0" borderId="3" xfId="0" applyBorder="1"/>
    <xf numFmtId="0" fontId="0" fillId="0" borderId="4" xfId="0" applyBorder="1"/>
    <xf numFmtId="164" fontId="0" fillId="0" borderId="8" xfId="0" applyNumberFormat="1" applyBorder="1" applyAlignment="1">
      <alignment horizontal="center"/>
    </xf>
    <xf numFmtId="164" fontId="0" fillId="0" borderId="9" xfId="0" applyNumberFormat="1" applyBorder="1" applyAlignment="1">
      <alignment horizontal="center"/>
    </xf>
    <xf numFmtId="164" fontId="0" fillId="0" borderId="10" xfId="0" applyNumberFormat="1" applyBorder="1" applyAlignment="1">
      <alignment horizontal="center"/>
    </xf>
    <xf numFmtId="164" fontId="0" fillId="0" borderId="11" xfId="0" applyNumberFormat="1" applyBorder="1" applyAlignment="1">
      <alignment horizontal="center"/>
    </xf>
    <xf numFmtId="164" fontId="0" fillId="0" borderId="0" xfId="0" applyNumberFormat="1" applyBorder="1" applyAlignment="1">
      <alignment horizontal="center"/>
    </xf>
    <xf numFmtId="164" fontId="0" fillId="0" borderId="12" xfId="0" applyNumberFormat="1" applyBorder="1" applyAlignment="1">
      <alignment horizontal="center"/>
    </xf>
    <xf numFmtId="164" fontId="0" fillId="0" borderId="13" xfId="0" applyNumberFormat="1" applyBorder="1" applyAlignment="1">
      <alignment horizontal="center"/>
    </xf>
    <xf numFmtId="164" fontId="0" fillId="0" borderId="14" xfId="0" applyNumberFormat="1" applyBorder="1" applyAlignment="1">
      <alignment horizontal="center"/>
    </xf>
    <xf numFmtId="164" fontId="0" fillId="0" borderId="15" xfId="0" applyNumberFormat="1" applyBorder="1" applyAlignment="1">
      <alignment horizontal="center"/>
    </xf>
    <xf numFmtId="2" fontId="0" fillId="0" borderId="9" xfId="0" applyNumberFormat="1" applyBorder="1" applyAlignment="1">
      <alignment horizontal="center"/>
    </xf>
    <xf numFmtId="2" fontId="0" fillId="0" borderId="10" xfId="0" applyNumberFormat="1" applyBorder="1" applyAlignment="1">
      <alignment horizontal="center"/>
    </xf>
    <xf numFmtId="2" fontId="0" fillId="0" borderId="0" xfId="0" applyNumberFormat="1" applyBorder="1" applyAlignment="1">
      <alignment horizontal="center"/>
    </xf>
    <xf numFmtId="2" fontId="0" fillId="0" borderId="12" xfId="0" applyNumberFormat="1" applyBorder="1" applyAlignment="1">
      <alignment horizontal="center"/>
    </xf>
    <xf numFmtId="0" fontId="0" fillId="0" borderId="8" xfId="0" applyBorder="1" applyAlignment="1">
      <alignment horizontal="right"/>
    </xf>
    <xf numFmtId="0" fontId="0" fillId="0" borderId="11" xfId="0" applyBorder="1" applyAlignment="1">
      <alignment horizontal="right"/>
    </xf>
    <xf numFmtId="0" fontId="0" fillId="0" borderId="13" xfId="0" applyBorder="1" applyAlignment="1">
      <alignment horizontal="right"/>
    </xf>
    <xf numFmtId="2" fontId="0" fillId="0" borderId="14" xfId="0" applyNumberFormat="1" applyFill="1" applyBorder="1" applyAlignment="1">
      <alignment horizontal="center"/>
    </xf>
    <xf numFmtId="2" fontId="0" fillId="0" borderId="15" xfId="0" applyNumberFormat="1" applyFill="1" applyBorder="1" applyAlignment="1">
      <alignment horizontal="center"/>
    </xf>
    <xf numFmtId="0" fontId="8" fillId="3" borderId="0" xfId="0" applyFont="1" applyFill="1"/>
    <xf numFmtId="0" fontId="11" fillId="3" borderId="0" xfId="0" applyFont="1" applyFill="1"/>
    <xf numFmtId="0" fontId="0" fillId="3" borderId="8" xfId="0" applyFill="1" applyBorder="1"/>
    <xf numFmtId="0" fontId="0" fillId="3" borderId="9" xfId="0" applyFill="1" applyBorder="1"/>
    <xf numFmtId="0" fontId="0" fillId="3" borderId="10" xfId="0" applyFill="1" applyBorder="1"/>
    <xf numFmtId="0" fontId="0" fillId="3" borderId="0" xfId="0" applyFill="1" applyAlignment="1">
      <alignment horizontal="right" indent="1"/>
    </xf>
    <xf numFmtId="0" fontId="12" fillId="3" borderId="0" xfId="0" applyFont="1" applyFill="1"/>
    <xf numFmtId="0" fontId="0" fillId="3" borderId="13" xfId="0" applyFill="1" applyBorder="1"/>
    <xf numFmtId="0" fontId="0" fillId="3" borderId="14" xfId="0" applyFill="1" applyBorder="1"/>
    <xf numFmtId="0" fontId="0" fillId="3" borderId="15" xfId="0" applyFill="1" applyBorder="1"/>
    <xf numFmtId="0" fontId="12" fillId="3" borderId="0" xfId="0" applyFont="1" applyFill="1" applyAlignment="1">
      <alignment horizontal="right"/>
    </xf>
    <xf numFmtId="2" fontId="0" fillId="3" borderId="0" xfId="0" applyNumberFormat="1" applyFill="1" applyBorder="1"/>
    <xf numFmtId="0" fontId="0" fillId="3" borderId="7" xfId="0" applyFill="1" applyBorder="1"/>
    <xf numFmtId="0" fontId="13" fillId="4" borderId="3" xfId="0" applyFont="1" applyFill="1" applyBorder="1"/>
    <xf numFmtId="0" fontId="14" fillId="3" borderId="0" xfId="0" applyFont="1" applyFill="1"/>
    <xf numFmtId="14" fontId="6" fillId="5" borderId="1" xfId="0" applyNumberFormat="1" applyFont="1" applyFill="1" applyBorder="1" applyAlignment="1" applyProtection="1">
      <alignment horizontal="right"/>
      <protection locked="0"/>
    </xf>
    <xf numFmtId="0" fontId="6" fillId="5" borderId="1" xfId="0" applyFont="1" applyFill="1" applyBorder="1" applyAlignment="1" applyProtection="1">
      <alignment horizontal="right"/>
      <protection locked="0"/>
    </xf>
    <xf numFmtId="0" fontId="6" fillId="3" borderId="0" xfId="0" applyFont="1" applyFill="1"/>
    <xf numFmtId="0" fontId="6" fillId="3" borderId="0" xfId="0" applyFont="1" applyFill="1" applyBorder="1" applyAlignment="1">
      <alignment horizontal="right"/>
    </xf>
    <xf numFmtId="0" fontId="6" fillId="3" borderId="1" xfId="0" applyFont="1" applyFill="1" applyBorder="1" applyAlignment="1">
      <alignment horizontal="right"/>
    </xf>
    <xf numFmtId="0" fontId="6" fillId="3" borderId="0" xfId="0" applyFont="1" applyFill="1" applyAlignment="1">
      <alignment horizontal="right"/>
    </xf>
    <xf numFmtId="0" fontId="6" fillId="5" borderId="1" xfId="0" applyFont="1" applyFill="1" applyBorder="1" applyAlignment="1" applyProtection="1">
      <protection locked="0"/>
    </xf>
    <xf numFmtId="164" fontId="0" fillId="3" borderId="0" xfId="0" applyNumberFormat="1" applyFill="1"/>
    <xf numFmtId="164" fontId="0" fillId="3" borderId="5" xfId="0" applyNumberFormat="1" applyFill="1" applyBorder="1"/>
    <xf numFmtId="164" fontId="0" fillId="3" borderId="7" xfId="0" applyNumberFormat="1" applyFill="1" applyBorder="1"/>
    <xf numFmtId="49" fontId="0" fillId="0" borderId="5" xfId="0" applyNumberFormat="1" applyBorder="1"/>
    <xf numFmtId="49" fontId="0" fillId="0" borderId="6" xfId="0" applyNumberFormat="1" applyBorder="1"/>
    <xf numFmtId="49" fontId="0" fillId="0" borderId="7" xfId="0" applyNumberFormat="1" applyBorder="1"/>
    <xf numFmtId="49" fontId="0" fillId="3" borderId="5" xfId="0" applyNumberFormat="1" applyFill="1" applyBorder="1"/>
    <xf numFmtId="49" fontId="0" fillId="3" borderId="6" xfId="0" applyNumberFormat="1" applyFill="1" applyBorder="1"/>
    <xf numFmtId="49" fontId="0" fillId="0" borderId="13" xfId="0" applyNumberFormat="1" applyBorder="1"/>
    <xf numFmtId="49" fontId="0" fillId="0" borderId="14" xfId="0" applyNumberFormat="1" applyBorder="1"/>
    <xf numFmtId="49" fontId="0" fillId="0" borderId="15" xfId="0" applyNumberFormat="1" applyBorder="1"/>
    <xf numFmtId="49" fontId="0" fillId="3" borderId="1" xfId="0" applyNumberFormat="1" applyFill="1" applyBorder="1"/>
    <xf numFmtId="164" fontId="0" fillId="3" borderId="15" xfId="0" applyNumberFormat="1" applyFill="1" applyBorder="1"/>
    <xf numFmtId="0" fontId="15" fillId="3" borderId="0" xfId="0" applyFont="1" applyFill="1"/>
    <xf numFmtId="1" fontId="0" fillId="3" borderId="16" xfId="0" applyNumberFormat="1" applyFill="1" applyBorder="1"/>
    <xf numFmtId="1" fontId="0" fillId="3" borderId="17" xfId="0" applyNumberFormat="1" applyFill="1" applyBorder="1"/>
    <xf numFmtId="0" fontId="0" fillId="8" borderId="8" xfId="0" applyFill="1" applyBorder="1"/>
    <xf numFmtId="0" fontId="1" fillId="8" borderId="1" xfId="0" applyFont="1" applyFill="1" applyBorder="1" applyAlignment="1">
      <alignment horizontal="center"/>
    </xf>
    <xf numFmtId="49" fontId="16" fillId="8" borderId="1" xfId="0" applyNumberFormat="1" applyFont="1" applyFill="1" applyBorder="1"/>
    <xf numFmtId="1" fontId="1" fillId="8" borderId="1" xfId="0" applyNumberFormat="1" applyFont="1" applyFill="1" applyBorder="1" applyAlignment="1">
      <alignment horizontal="center"/>
    </xf>
    <xf numFmtId="0" fontId="3" fillId="8" borderId="9" xfId="0" applyFont="1" applyFill="1" applyBorder="1" applyAlignment="1">
      <alignment horizontal="center"/>
    </xf>
    <xf numFmtId="1" fontId="3" fillId="8" borderId="2" xfId="0" applyNumberFormat="1" applyFont="1" applyFill="1" applyBorder="1" applyAlignment="1">
      <alignment horizontal="center"/>
    </xf>
    <xf numFmtId="0" fontId="16" fillId="4" borderId="2" xfId="0" applyFont="1" applyFill="1" applyBorder="1"/>
    <xf numFmtId="0" fontId="13" fillId="3" borderId="0" xfId="0" applyFont="1" applyFill="1" applyBorder="1"/>
    <xf numFmtId="0" fontId="13" fillId="4" borderId="4" xfId="0" applyFont="1" applyFill="1" applyBorder="1"/>
    <xf numFmtId="0" fontId="0" fillId="7" borderId="1" xfId="0" applyFill="1" applyBorder="1" applyAlignment="1" applyProtection="1">
      <alignment horizontal="right"/>
      <protection locked="0"/>
    </xf>
    <xf numFmtId="0" fontId="0" fillId="7" borderId="1" xfId="0" applyFill="1" applyBorder="1" applyProtection="1">
      <protection locked="0"/>
    </xf>
    <xf numFmtId="2" fontId="0" fillId="7" borderId="1" xfId="0" applyNumberFormat="1" applyFill="1" applyBorder="1" applyProtection="1">
      <protection locked="0"/>
    </xf>
    <xf numFmtId="49" fontId="0" fillId="7" borderId="1" xfId="0" applyNumberFormat="1" applyFill="1" applyBorder="1" applyAlignment="1" applyProtection="1">
      <alignment horizontal="right"/>
      <protection locked="0"/>
    </xf>
    <xf numFmtId="0" fontId="0" fillId="5" borderId="1" xfId="0" applyFill="1" applyBorder="1" applyAlignment="1" applyProtection="1">
      <alignment horizontal="right"/>
      <protection locked="0"/>
    </xf>
    <xf numFmtId="1" fontId="0" fillId="3" borderId="0" xfId="0" applyNumberFormat="1" applyFill="1" applyBorder="1"/>
    <xf numFmtId="0" fontId="0" fillId="7" borderId="7" xfId="0" applyFill="1" applyBorder="1" applyProtection="1">
      <protection locked="0"/>
    </xf>
    <xf numFmtId="0" fontId="16" fillId="4" borderId="0" xfId="0" applyFont="1" applyFill="1" applyBorder="1"/>
    <xf numFmtId="0" fontId="13" fillId="4" borderId="0" xfId="0" applyFont="1" applyFill="1" applyBorder="1"/>
    <xf numFmtId="49" fontId="0" fillId="9" borderId="1" xfId="0" applyNumberFormat="1" applyFill="1" applyBorder="1"/>
    <xf numFmtId="0" fontId="0" fillId="0" borderId="0" xfId="0" applyFill="1"/>
    <xf numFmtId="0" fontId="21" fillId="0" borderId="0" xfId="0" applyFont="1" applyFill="1"/>
    <xf numFmtId="0" fontId="23" fillId="0" borderId="0" xfId="0" applyFont="1" applyFill="1"/>
    <xf numFmtId="0" fontId="20" fillId="0" borderId="0" xfId="0" applyFont="1" applyFill="1"/>
    <xf numFmtId="0" fontId="0" fillId="3" borderId="18" xfId="0" applyFont="1" applyFill="1" applyBorder="1"/>
    <xf numFmtId="0" fontId="0" fillId="3" borderId="20" xfId="0" applyFill="1" applyBorder="1"/>
    <xf numFmtId="0" fontId="0" fillId="3" borderId="21" xfId="0" applyFont="1" applyFill="1" applyBorder="1"/>
    <xf numFmtId="0" fontId="8" fillId="3" borderId="22" xfId="0" applyFont="1" applyFill="1" applyBorder="1"/>
    <xf numFmtId="0" fontId="8" fillId="3" borderId="21" xfId="0" applyFont="1" applyFill="1" applyBorder="1"/>
    <xf numFmtId="0" fontId="0" fillId="3" borderId="21" xfId="0" applyFill="1" applyBorder="1"/>
    <xf numFmtId="0" fontId="0" fillId="3" borderId="21" xfId="0" applyFill="1" applyBorder="1" applyAlignment="1">
      <alignment horizontal="right" indent="1"/>
    </xf>
    <xf numFmtId="2" fontId="0" fillId="3" borderId="22" xfId="0" applyNumberFormat="1" applyFill="1" applyBorder="1"/>
    <xf numFmtId="0" fontId="0" fillId="3" borderId="22" xfId="0" applyFill="1" applyBorder="1"/>
    <xf numFmtId="0" fontId="0" fillId="3" borderId="25" xfId="0" applyFill="1" applyBorder="1"/>
    <xf numFmtId="0" fontId="8" fillId="3" borderId="0" xfId="0" applyFont="1" applyFill="1" applyBorder="1"/>
    <xf numFmtId="0" fontId="12" fillId="3" borderId="0" xfId="0" applyFont="1" applyFill="1" applyBorder="1" applyAlignment="1">
      <alignment horizontal="right"/>
    </xf>
    <xf numFmtId="0" fontId="0" fillId="3" borderId="23" xfId="0" applyFill="1" applyBorder="1"/>
    <xf numFmtId="0" fontId="0" fillId="3" borderId="24" xfId="0" applyFill="1" applyBorder="1"/>
    <xf numFmtId="0" fontId="0" fillId="3" borderId="26" xfId="0" applyFill="1" applyBorder="1"/>
    <xf numFmtId="164" fontId="0" fillId="3" borderId="0" xfId="0" applyNumberFormat="1" applyFill="1" applyBorder="1"/>
    <xf numFmtId="0" fontId="13" fillId="3" borderId="18" xfId="0" applyFont="1" applyFill="1" applyBorder="1"/>
    <xf numFmtId="0" fontId="13" fillId="3" borderId="26" xfId="0" applyFont="1" applyFill="1" applyBorder="1"/>
    <xf numFmtId="0" fontId="11" fillId="3" borderId="0" xfId="0" applyFont="1" applyFill="1" applyBorder="1"/>
    <xf numFmtId="0" fontId="0" fillId="5" borderId="27" xfId="0" applyFill="1" applyBorder="1" applyAlignment="1" applyProtection="1">
      <alignment horizontal="right"/>
      <protection locked="0"/>
    </xf>
    <xf numFmtId="1" fontId="0" fillId="3" borderId="22" xfId="0" applyNumberFormat="1" applyFill="1" applyBorder="1"/>
    <xf numFmtId="1" fontId="0" fillId="3" borderId="24" xfId="0" applyNumberFormat="1" applyFill="1" applyBorder="1"/>
    <xf numFmtId="0" fontId="0" fillId="3" borderId="5" xfId="0" applyFill="1" applyBorder="1"/>
    <xf numFmtId="0" fontId="22" fillId="3" borderId="18" xfId="0" applyFont="1" applyFill="1" applyBorder="1"/>
    <xf numFmtId="1" fontId="0" fillId="3" borderId="26" xfId="0" applyNumberFormat="1" applyFill="1" applyBorder="1"/>
    <xf numFmtId="0" fontId="0" fillId="3" borderId="7" xfId="0" applyFill="1" applyBorder="1" applyAlignment="1">
      <alignment horizontal="right"/>
    </xf>
    <xf numFmtId="0" fontId="0" fillId="3" borderId="21" xfId="0" applyFont="1" applyFill="1" applyBorder="1" applyAlignment="1">
      <alignment horizontal="left"/>
    </xf>
    <xf numFmtId="0" fontId="26" fillId="2" borderId="0" xfId="0" applyFont="1" applyFill="1" applyBorder="1"/>
    <xf numFmtId="0" fontId="27" fillId="0" borderId="0" xfId="0" applyFont="1" applyBorder="1"/>
    <xf numFmtId="0" fontId="0" fillId="3" borderId="23" xfId="0" applyFont="1" applyFill="1" applyBorder="1" applyAlignment="1">
      <alignment horizontal="left"/>
    </xf>
    <xf numFmtId="0" fontId="13" fillId="3" borderId="18" xfId="0" applyFont="1" applyFill="1" applyBorder="1" applyAlignment="1">
      <alignment horizontal="left" vertical="center"/>
    </xf>
    <xf numFmtId="0" fontId="28" fillId="3" borderId="22" xfId="0" applyFont="1" applyFill="1" applyBorder="1"/>
    <xf numFmtId="164" fontId="0" fillId="3" borderId="1" xfId="0" applyNumberFormat="1" applyFill="1" applyBorder="1"/>
    <xf numFmtId="0" fontId="19" fillId="3" borderId="18" xfId="0" applyFont="1" applyFill="1" applyBorder="1"/>
    <xf numFmtId="0" fontId="16" fillId="3" borderId="21" xfId="0" applyFont="1" applyFill="1" applyBorder="1"/>
    <xf numFmtId="0" fontId="0" fillId="3" borderId="32" xfId="0" applyFill="1" applyBorder="1"/>
    <xf numFmtId="0" fontId="0" fillId="3" borderId="33" xfId="0" applyFill="1" applyBorder="1"/>
    <xf numFmtId="164" fontId="0" fillId="3" borderId="31" xfId="0" applyNumberFormat="1" applyFill="1" applyBorder="1"/>
    <xf numFmtId="164" fontId="0" fillId="3" borderId="31" xfId="0" applyNumberFormat="1" applyFont="1" applyFill="1" applyBorder="1"/>
    <xf numFmtId="1" fontId="0" fillId="3" borderId="31" xfId="0" applyNumberFormat="1" applyFill="1" applyBorder="1"/>
    <xf numFmtId="0" fontId="3" fillId="3" borderId="0" xfId="0" applyFont="1" applyFill="1" applyBorder="1"/>
    <xf numFmtId="0" fontId="26" fillId="3" borderId="24" xfId="0" applyFont="1" applyFill="1" applyBorder="1"/>
    <xf numFmtId="0" fontId="1" fillId="3" borderId="22" xfId="0" applyFont="1" applyFill="1" applyBorder="1" applyAlignment="1">
      <alignment horizontal="center"/>
    </xf>
    <xf numFmtId="1" fontId="1" fillId="3" borderId="22" xfId="0" applyNumberFormat="1" applyFont="1" applyFill="1" applyBorder="1" applyAlignment="1">
      <alignment horizontal="center"/>
    </xf>
    <xf numFmtId="0" fontId="0" fillId="3" borderId="21" xfId="0" applyFont="1" applyFill="1" applyBorder="1" applyAlignment="1">
      <alignment horizontal="right"/>
    </xf>
    <xf numFmtId="0" fontId="3" fillId="3" borderId="21" xfId="0" applyFont="1" applyFill="1" applyBorder="1"/>
    <xf numFmtId="0" fontId="26" fillId="2" borderId="1" xfId="0" applyFont="1" applyFill="1" applyBorder="1"/>
    <xf numFmtId="0" fontId="16" fillId="10" borderId="1" xfId="0" applyFont="1" applyFill="1" applyBorder="1"/>
    <xf numFmtId="0" fontId="3" fillId="0" borderId="0" xfId="0" applyFont="1"/>
    <xf numFmtId="0" fontId="16" fillId="0" borderId="0" xfId="0" applyFont="1" applyFill="1" applyBorder="1"/>
    <xf numFmtId="1" fontId="3" fillId="0" borderId="0" xfId="0" applyNumberFormat="1" applyFont="1"/>
    <xf numFmtId="1" fontId="0" fillId="0" borderId="0" xfId="0" applyNumberFormat="1"/>
    <xf numFmtId="1" fontId="28" fillId="3" borderId="0" xfId="0" applyNumberFormat="1" applyFont="1" applyFill="1"/>
    <xf numFmtId="49" fontId="0" fillId="3" borderId="0" xfId="0" applyNumberFormat="1" applyFill="1" applyBorder="1" applyAlignment="1" applyProtection="1">
      <alignment horizontal="right"/>
      <protection locked="0"/>
    </xf>
    <xf numFmtId="0" fontId="13" fillId="3" borderId="0" xfId="0" applyFont="1" applyFill="1"/>
    <xf numFmtId="0" fontId="24" fillId="3" borderId="23" xfId="1" applyFill="1" applyBorder="1"/>
    <xf numFmtId="0" fontId="3" fillId="11" borderId="8" xfId="0" applyFont="1" applyFill="1" applyBorder="1"/>
    <xf numFmtId="0" fontId="3" fillId="11" borderId="9" xfId="0" applyFont="1" applyFill="1" applyBorder="1"/>
    <xf numFmtId="0" fontId="3" fillId="11" borderId="10" xfId="0" applyFont="1" applyFill="1" applyBorder="1"/>
    <xf numFmtId="0" fontId="26" fillId="2" borderId="1" xfId="0" applyFont="1" applyFill="1" applyBorder="1" applyAlignment="1">
      <alignment wrapText="1"/>
    </xf>
    <xf numFmtId="14" fontId="0" fillId="3" borderId="1" xfId="0" applyNumberFormat="1" applyFill="1" applyBorder="1" applyAlignment="1">
      <alignment horizontal="right"/>
    </xf>
    <xf numFmtId="14" fontId="3" fillId="7" borderId="1" xfId="0" applyNumberFormat="1" applyFont="1" applyFill="1" applyBorder="1" applyAlignment="1" applyProtection="1">
      <alignment horizontal="right"/>
      <protection locked="0"/>
    </xf>
    <xf numFmtId="14" fontId="0" fillId="0" borderId="0" xfId="0" applyNumberFormat="1" applyFill="1" applyBorder="1"/>
    <xf numFmtId="165" fontId="0" fillId="3" borderId="1" xfId="0" applyNumberFormat="1" applyFill="1" applyBorder="1" applyAlignment="1">
      <alignment horizontal="right"/>
    </xf>
    <xf numFmtId="49" fontId="0" fillId="3" borderId="0" xfId="0" applyNumberFormat="1" applyFill="1"/>
    <xf numFmtId="0" fontId="0" fillId="7" borderId="1" xfId="0" applyNumberFormat="1" applyFill="1" applyBorder="1" applyAlignment="1" applyProtection="1">
      <alignment horizontal="right"/>
      <protection locked="0"/>
    </xf>
    <xf numFmtId="14" fontId="3" fillId="0" borderId="0" xfId="0" applyNumberFormat="1" applyFont="1"/>
    <xf numFmtId="14" fontId="0" fillId="0" borderId="0" xfId="0" applyNumberFormat="1"/>
    <xf numFmtId="0" fontId="26" fillId="0" borderId="0" xfId="0" applyFont="1" applyFill="1" applyBorder="1"/>
    <xf numFmtId="0" fontId="26" fillId="0" borderId="0" xfId="0" applyFont="1" applyBorder="1"/>
    <xf numFmtId="0" fontId="0" fillId="3" borderId="0" xfId="0" applyFill="1" applyBorder="1" applyAlignment="1" applyProtection="1">
      <alignment horizontal="right"/>
      <protection locked="0"/>
    </xf>
    <xf numFmtId="0" fontId="0" fillId="3" borderId="0" xfId="0" applyFill="1" applyBorder="1" applyAlignment="1">
      <alignment horizontal="right"/>
    </xf>
    <xf numFmtId="0" fontId="1" fillId="12" borderId="18" xfId="0" applyFont="1" applyFill="1" applyBorder="1"/>
    <xf numFmtId="0" fontId="26" fillId="12" borderId="26" xfId="0" applyFont="1" applyFill="1" applyBorder="1"/>
    <xf numFmtId="0" fontId="26" fillId="12" borderId="26" xfId="0" applyFont="1" applyFill="1" applyBorder="1" applyAlignment="1">
      <alignment horizontal="right"/>
    </xf>
    <xf numFmtId="0" fontId="3" fillId="12" borderId="26" xfId="0" applyFont="1" applyFill="1" applyBorder="1" applyAlignment="1">
      <alignment horizontal="right"/>
    </xf>
    <xf numFmtId="1" fontId="26" fillId="12" borderId="26" xfId="0" applyNumberFormat="1" applyFont="1" applyFill="1" applyBorder="1"/>
    <xf numFmtId="0" fontId="1" fillId="12" borderId="21" xfId="0" applyFont="1" applyFill="1" applyBorder="1"/>
    <xf numFmtId="0" fontId="26" fillId="12" borderId="0" xfId="0" applyFont="1" applyFill="1" applyBorder="1"/>
    <xf numFmtId="0" fontId="3" fillId="12" borderId="0" xfId="0" applyFont="1" applyFill="1" applyBorder="1" applyAlignment="1">
      <alignment horizontal="right"/>
    </xf>
    <xf numFmtId="1" fontId="26" fillId="12" borderId="0" xfId="0" applyNumberFormat="1" applyFont="1" applyFill="1" applyBorder="1"/>
    <xf numFmtId="0" fontId="26" fillId="12" borderId="28" xfId="0" applyFont="1" applyFill="1" applyBorder="1"/>
    <xf numFmtId="0" fontId="1" fillId="12" borderId="9" xfId="0" applyFont="1" applyFill="1" applyBorder="1"/>
    <xf numFmtId="0" fontId="1" fillId="12" borderId="9" xfId="0" applyFont="1" applyFill="1" applyBorder="1" applyAlignment="1">
      <alignment horizontal="right"/>
    </xf>
    <xf numFmtId="1" fontId="1" fillId="12" borderId="16" xfId="0" applyNumberFormat="1" applyFont="1" applyFill="1" applyBorder="1"/>
    <xf numFmtId="0" fontId="1" fillId="12" borderId="16" xfId="0" applyFont="1" applyFill="1" applyBorder="1"/>
    <xf numFmtId="0" fontId="0" fillId="12" borderId="21" xfId="0" applyFill="1" applyBorder="1"/>
    <xf numFmtId="0" fontId="0" fillId="12" borderId="0" xfId="0" applyFill="1" applyBorder="1"/>
    <xf numFmtId="1" fontId="0" fillId="12" borderId="0" xfId="0" applyNumberFormat="1" applyFill="1" applyBorder="1"/>
    <xf numFmtId="0" fontId="8" fillId="12" borderId="0" xfId="0" applyFont="1" applyFill="1" applyBorder="1"/>
    <xf numFmtId="1" fontId="26" fillId="12" borderId="0" xfId="0" applyNumberFormat="1" applyFont="1" applyFill="1" applyBorder="1" applyAlignment="1">
      <alignment horizontal="right"/>
    </xf>
    <xf numFmtId="1" fontId="26" fillId="12" borderId="16" xfId="0" applyNumberFormat="1" applyFont="1" applyFill="1" applyBorder="1" applyAlignment="1">
      <alignment horizontal="right"/>
    </xf>
    <xf numFmtId="0" fontId="26" fillId="12" borderId="16" xfId="0" applyFont="1" applyFill="1" applyBorder="1"/>
    <xf numFmtId="49" fontId="1" fillId="12" borderId="29" xfId="0" applyNumberFormat="1" applyFont="1" applyFill="1" applyBorder="1"/>
    <xf numFmtId="49" fontId="1" fillId="12" borderId="30" xfId="0" applyNumberFormat="1" applyFont="1" applyFill="1" applyBorder="1"/>
    <xf numFmtId="0" fontId="26" fillId="12" borderId="9" xfId="0" applyFont="1" applyFill="1" applyBorder="1" applyAlignment="1">
      <alignment horizontal="center"/>
    </xf>
    <xf numFmtId="0" fontId="1" fillId="12" borderId="1" xfId="0" applyFont="1" applyFill="1" applyBorder="1" applyAlignment="1">
      <alignment horizontal="center"/>
    </xf>
    <xf numFmtId="1" fontId="26" fillId="12" borderId="3" xfId="0" applyNumberFormat="1" applyFont="1" applyFill="1" applyBorder="1" applyAlignment="1">
      <alignment horizontal="center"/>
    </xf>
    <xf numFmtId="1" fontId="1" fillId="12" borderId="1" xfId="0" applyNumberFormat="1" applyFont="1" applyFill="1" applyBorder="1" applyAlignment="1">
      <alignment horizontal="center"/>
    </xf>
    <xf numFmtId="1" fontId="29" fillId="12" borderId="0" xfId="0" applyNumberFormat="1" applyFont="1" applyFill="1" applyBorder="1" applyAlignment="1">
      <alignment horizontal="right"/>
    </xf>
    <xf numFmtId="0" fontId="13" fillId="0" borderId="0" xfId="0" applyFont="1" applyFill="1" applyBorder="1"/>
    <xf numFmtId="0" fontId="30" fillId="3" borderId="0" xfId="0" applyFont="1" applyFill="1"/>
    <xf numFmtId="0" fontId="31" fillId="3" borderId="0" xfId="0" applyFont="1" applyFill="1"/>
    <xf numFmtId="1" fontId="30" fillId="3" borderId="0" xfId="0" applyNumberFormat="1" applyFont="1" applyFill="1"/>
    <xf numFmtId="2" fontId="30" fillId="3" borderId="0" xfId="0" applyNumberFormat="1" applyFont="1" applyFill="1"/>
    <xf numFmtId="164" fontId="30" fillId="3" borderId="0" xfId="0" applyNumberFormat="1" applyFont="1" applyFill="1"/>
    <xf numFmtId="49" fontId="30" fillId="3" borderId="0" xfId="0" applyNumberFormat="1" applyFont="1" applyFill="1" applyBorder="1" applyAlignment="1">
      <alignment horizontal="right"/>
    </xf>
    <xf numFmtId="49" fontId="30" fillId="3" borderId="0" xfId="0" applyNumberFormat="1" applyFont="1" applyFill="1" applyBorder="1" applyAlignment="1">
      <alignment horizontal="left"/>
    </xf>
    <xf numFmtId="2" fontId="30" fillId="3" borderId="0" xfId="0" applyNumberFormat="1" applyFont="1" applyFill="1" applyBorder="1" applyAlignment="1">
      <alignment horizontal="right"/>
    </xf>
    <xf numFmtId="0" fontId="0" fillId="0" borderId="0" xfId="0" applyFill="1" applyAlignment="1">
      <alignment horizontal="left"/>
    </xf>
    <xf numFmtId="0" fontId="0" fillId="3" borderId="22" xfId="0" applyFill="1" applyBorder="1" applyAlignment="1">
      <alignment horizontal="right"/>
    </xf>
    <xf numFmtId="0" fontId="33" fillId="0" borderId="0" xfId="0" applyFont="1" applyFill="1"/>
    <xf numFmtId="1" fontId="26" fillId="5" borderId="5" xfId="0" applyNumberFormat="1" applyFont="1" applyFill="1" applyBorder="1" applyAlignment="1" applyProtection="1">
      <alignment horizontal="right"/>
      <protection locked="0"/>
    </xf>
    <xf numFmtId="0" fontId="0" fillId="7" borderId="19" xfId="0" applyFill="1" applyBorder="1" applyProtection="1">
      <protection locked="0"/>
    </xf>
    <xf numFmtId="14" fontId="0" fillId="7" borderId="1" xfId="0" applyNumberFormat="1" applyFill="1" applyBorder="1" applyProtection="1">
      <protection locked="0"/>
    </xf>
    <xf numFmtId="0" fontId="8" fillId="0" borderId="0" xfId="0" applyFont="1" applyBorder="1"/>
    <xf numFmtId="0" fontId="26" fillId="0" borderId="0" xfId="0" applyFont="1" applyFill="1"/>
    <xf numFmtId="0" fontId="0" fillId="0" borderId="0" xfId="0" applyFill="1" applyAlignment="1"/>
    <xf numFmtId="0" fontId="17" fillId="3" borderId="0" xfId="0" applyFont="1" applyFill="1" applyAlignment="1">
      <alignment horizontal="right"/>
    </xf>
    <xf numFmtId="0" fontId="26" fillId="2" borderId="6" xfId="0" applyFont="1" applyFill="1" applyBorder="1" applyAlignment="1">
      <alignment wrapText="1"/>
    </xf>
    <xf numFmtId="0" fontId="34" fillId="3" borderId="0" xfId="0" applyFont="1" applyFill="1" applyBorder="1"/>
    <xf numFmtId="0" fontId="17" fillId="3" borderId="0" xfId="0" applyFont="1" applyFill="1" applyAlignment="1">
      <alignment horizontal="left"/>
    </xf>
    <xf numFmtId="0" fontId="1" fillId="12" borderId="0" xfId="0" applyFont="1" applyFill="1" applyBorder="1" applyAlignment="1">
      <alignment horizontal="right"/>
    </xf>
    <xf numFmtId="1" fontId="26" fillId="12" borderId="22" xfId="0" applyNumberFormat="1" applyFont="1" applyFill="1" applyBorder="1"/>
    <xf numFmtId="14" fontId="3" fillId="3" borderId="0" xfId="0" applyNumberFormat="1" applyFont="1" applyFill="1" applyBorder="1" applyAlignment="1" applyProtection="1">
      <alignment horizontal="right"/>
      <protection locked="0"/>
    </xf>
    <xf numFmtId="0" fontId="0" fillId="3" borderId="34" xfId="0" applyFill="1" applyBorder="1"/>
    <xf numFmtId="0" fontId="0" fillId="3" borderId="23" xfId="0" applyFont="1" applyFill="1" applyBorder="1" applyAlignment="1">
      <alignment horizontal="right"/>
    </xf>
    <xf numFmtId="0" fontId="0" fillId="3" borderId="1" xfId="0" applyFont="1" applyFill="1" applyBorder="1" applyAlignment="1">
      <alignment horizontal="right"/>
    </xf>
    <xf numFmtId="0" fontId="0" fillId="12" borderId="35" xfId="0" applyFill="1" applyBorder="1" applyProtection="1">
      <protection locked="0"/>
    </xf>
    <xf numFmtId="0" fontId="0" fillId="12" borderId="37" xfId="0" applyFill="1" applyBorder="1" applyProtection="1">
      <protection locked="0"/>
    </xf>
    <xf numFmtId="0" fontId="13" fillId="3" borderId="36" xfId="0" applyFont="1" applyFill="1" applyBorder="1" applyAlignment="1" applyProtection="1">
      <alignment horizontal="right"/>
      <protection locked="0"/>
    </xf>
    <xf numFmtId="0" fontId="32" fillId="12" borderId="0" xfId="1" applyFont="1" applyFill="1" applyAlignment="1">
      <alignment horizontal="center"/>
    </xf>
    <xf numFmtId="0" fontId="32" fillId="6" borderId="0" xfId="1" applyFont="1" applyFill="1" applyAlignment="1">
      <alignment horizontal="center"/>
    </xf>
    <xf numFmtId="0" fontId="32" fillId="4" borderId="0" xfId="1" applyFont="1" applyFill="1" applyAlignment="1">
      <alignment horizontal="center"/>
    </xf>
    <xf numFmtId="0" fontId="26" fillId="12" borderId="1" xfId="0" applyFont="1" applyFill="1" applyBorder="1" applyAlignment="1">
      <alignment horizontal="center"/>
    </xf>
    <xf numFmtId="1" fontId="26" fillId="12" borderId="1" xfId="0" applyNumberFormat="1" applyFont="1" applyFill="1" applyBorder="1" applyAlignment="1">
      <alignment horizontal="center"/>
    </xf>
    <xf numFmtId="0" fontId="26" fillId="12" borderId="2" xfId="0" applyFont="1" applyFill="1" applyBorder="1" applyAlignment="1">
      <alignment horizontal="center"/>
    </xf>
    <xf numFmtId="0" fontId="26" fillId="12" borderId="4" xfId="0" applyFont="1" applyFill="1" applyBorder="1" applyAlignment="1">
      <alignment horizontal="center"/>
    </xf>
    <xf numFmtId="0" fontId="24" fillId="3" borderId="0" xfId="1" applyFill="1" applyAlignment="1">
      <alignment horizontal="center"/>
    </xf>
    <xf numFmtId="0" fontId="32" fillId="0" borderId="0" xfId="1" applyFont="1" applyFill="1" applyAlignment="1">
      <alignment horizontal="center"/>
    </xf>
    <xf numFmtId="0" fontId="32" fillId="3" borderId="0" xfId="1" applyFont="1" applyFill="1" applyAlignment="1">
      <alignment horizontal="center"/>
    </xf>
    <xf numFmtId="0" fontId="3" fillId="8" borderId="1" xfId="0" applyFont="1" applyFill="1" applyBorder="1" applyAlignment="1">
      <alignment horizontal="center"/>
    </xf>
    <xf numFmtId="1" fontId="3" fillId="8" borderId="1" xfId="0" applyNumberFormat="1"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D7053240-CE69-11CD-A777-00DD01143C57}" ax:persistence="persistStreamInit" r:id="rId1"/>
</file>

<file path=xl/activeX/activeX7.xml><?xml version="1.0" encoding="utf-8"?>
<ax:ocx xmlns:ax="http://schemas.microsoft.com/office/2006/activeX" xmlns:r="http://schemas.openxmlformats.org/officeDocument/2006/relationships" ax:classid="{D7053240-CE69-11CD-A777-00DD01143C57}" ax:persistence="persistStreamInit" r:id="rId1"/>
</file>

<file path=xl/activeX/activeX8.xml><?xml version="1.0" encoding="utf-8"?>
<ax:ocx xmlns:ax="http://schemas.microsoft.com/office/2006/activeX" xmlns:r="http://schemas.openxmlformats.org/officeDocument/2006/relationships" ax:classid="{D7053240-CE69-11CD-A777-00DD01143C57}" ax:persistence="persistStreamInit" r:id="rId1"/>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baseline="0"/>
              <a:t>Estimated Soil N Supply Over Growing Season</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7488436135940456E-2"/>
          <c:y val="0.13208139305167499"/>
          <c:w val="0.89315884678308433"/>
          <c:h val="0.70979363246069394"/>
        </c:manualLayout>
      </c:layout>
      <c:barChart>
        <c:barDir val="col"/>
        <c:grouping val="clustered"/>
        <c:varyColors val="0"/>
        <c:ser>
          <c:idx val="1"/>
          <c:order val="1"/>
          <c:tx>
            <c:strRef>
              <c:f>' Soil N Supply Calculator'!$X$13</c:f>
              <c:strCache>
                <c:ptCount val="1"/>
                <c:pt idx="0">
                  <c:v>Estimated total crop N demand </c:v>
                </c:pt>
              </c:strCache>
            </c:strRef>
          </c:tx>
          <c:spPr>
            <a:solidFill>
              <a:schemeClr val="accent2"/>
            </a:solidFill>
            <a:ln>
              <a:noFill/>
            </a:ln>
            <a:effectLst/>
          </c:spPr>
          <c:invertIfNegative val="0"/>
          <c:val>
            <c:numRef>
              <c:f>' Soil N Supply Calculator'!$X$14</c:f>
              <c:numCache>
                <c:formatCode>0</c:formatCode>
                <c:ptCount val="1"/>
                <c:pt idx="0">
                  <c:v>0</c:v>
                </c:pt>
              </c:numCache>
            </c:numRef>
          </c:val>
          <c:extLst>
            <c:ext xmlns:c16="http://schemas.microsoft.com/office/drawing/2014/chart" uri="{C3380CC4-5D6E-409C-BE32-E72D297353CC}">
              <c16:uniqueId val="{00000003-6DFD-45B8-9CB5-BDD7AA100063}"/>
            </c:ext>
          </c:extLst>
        </c:ser>
        <c:dLbls>
          <c:showLegendKey val="0"/>
          <c:showVal val="0"/>
          <c:showCatName val="0"/>
          <c:showSerName val="0"/>
          <c:showPercent val="0"/>
          <c:showBubbleSize val="0"/>
        </c:dLbls>
        <c:gapWidth val="150"/>
        <c:axId val="889387775"/>
        <c:axId val="520646063"/>
      </c:barChart>
      <c:lineChart>
        <c:grouping val="standard"/>
        <c:varyColors val="0"/>
        <c:ser>
          <c:idx val="0"/>
          <c:order val="0"/>
          <c:tx>
            <c:strRef>
              <c:f>' Soil N Supply Calculator'!$W$13</c:f>
              <c:strCache>
                <c:ptCount val="1"/>
                <c:pt idx="0">
                  <c:v>Soil N Supply (kg N/ha)</c:v>
                </c:pt>
              </c:strCache>
            </c:strRef>
          </c:tx>
          <c:spPr>
            <a:ln w="28575" cap="rnd">
              <a:solidFill>
                <a:schemeClr val="accent1"/>
              </a:solidFill>
              <a:round/>
            </a:ln>
            <a:effectLst/>
          </c:spPr>
          <c:marker>
            <c:symbol val="diamond"/>
            <c:size val="6"/>
            <c:spPr>
              <a:solidFill>
                <a:schemeClr val="accent1"/>
              </a:solidFill>
              <a:ln w="9525">
                <a:solidFill>
                  <a:schemeClr val="accent1"/>
                </a:solidFill>
              </a:ln>
              <a:effectLst/>
            </c:spPr>
          </c:marker>
          <c:cat>
            <c:strRef>
              <c:f>' Soil N Supply Calculator'!$V$14:$V$23</c:f>
              <c:strCache>
                <c:ptCount val="10"/>
                <c:pt idx="0">
                  <c:v>0</c:v>
                </c:pt>
                <c:pt idx="1">
                  <c:v> </c:v>
                </c:pt>
                <c:pt idx="2">
                  <c:v> </c:v>
                </c:pt>
                <c:pt idx="3">
                  <c:v> </c:v>
                </c:pt>
                <c:pt idx="4">
                  <c:v> </c:v>
                </c:pt>
                <c:pt idx="5">
                  <c:v> </c:v>
                </c:pt>
                <c:pt idx="6">
                  <c:v> </c:v>
                </c:pt>
                <c:pt idx="7">
                  <c:v> </c:v>
                </c:pt>
                <c:pt idx="8">
                  <c:v> </c:v>
                </c:pt>
                <c:pt idx="9">
                  <c:v> </c:v>
                </c:pt>
              </c:strCache>
            </c:strRef>
          </c:cat>
          <c:val>
            <c:numRef>
              <c:f>' Soil N Supply Calculator'!$W$14:$W$23</c:f>
              <c:numCache>
                <c:formatCode>0.0</c:formatCode>
                <c:ptCount val="10"/>
                <c:pt idx="0" formatCode="0">
                  <c:v>0</c:v>
                </c:pt>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0-5A4B-4D2B-A84E-67E99C7C017E}"/>
            </c:ext>
          </c:extLst>
        </c:ser>
        <c:dLbls>
          <c:showLegendKey val="0"/>
          <c:showVal val="0"/>
          <c:showCatName val="0"/>
          <c:showSerName val="0"/>
          <c:showPercent val="0"/>
          <c:showBubbleSize val="0"/>
        </c:dLbls>
        <c:marker val="1"/>
        <c:smooth val="0"/>
        <c:axId val="889387775"/>
        <c:axId val="520646063"/>
      </c:lineChart>
      <c:catAx>
        <c:axId val="889387775"/>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NZ" sz="1200" b="1" i="0" baseline="0"/>
                  <a:t>Month</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520646063"/>
        <c:crosses val="autoZero"/>
        <c:auto val="1"/>
        <c:lblAlgn val="ctr"/>
        <c:lblOffset val="100"/>
        <c:noMultiLvlLbl val="0"/>
      </c:catAx>
      <c:valAx>
        <c:axId val="5206460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NZ" sz="1200" baseline="0"/>
                  <a:t>Soil N Supply (kg N/ha)</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889387775"/>
        <c:crosses val="autoZero"/>
        <c:crossBetween val="between"/>
      </c:valAx>
      <c:spPr>
        <a:noFill/>
        <a:ln>
          <a:noFill/>
        </a:ln>
        <a:effectLst/>
      </c:spPr>
    </c:plotArea>
    <c:legend>
      <c:legendPos val="r"/>
      <c:layout>
        <c:manualLayout>
          <c:xMode val="edge"/>
          <c:yMode val="edge"/>
          <c:x val="0.71684117474593712"/>
          <c:y val="0.71504975197615739"/>
          <c:w val="0.25685038063002436"/>
          <c:h val="0.1201853638594310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cid:image001.png@01D92CE5.7322BE50" TargetMode="External"/><Relationship Id="rId1" Type="http://schemas.openxmlformats.org/officeDocument/2006/relationships/image" Target="../media/image2.png"/><Relationship Id="rId6" Type="http://schemas.openxmlformats.org/officeDocument/2006/relationships/hyperlink" Target="#'Introduction to N Supply'!A98"/><Relationship Id="rId5" Type="http://schemas.openxmlformats.org/officeDocument/2006/relationships/hyperlink" Target="#'Introduction to N Supply'!A76"/><Relationship Id="rId4" Type="http://schemas.openxmlformats.org/officeDocument/2006/relationships/hyperlink" Target="#'Introduction to N Supply'!A20"/></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3.emf"/><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4.emf"/><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7.emf"/><Relationship Id="rId1" Type="http://schemas.openxmlformats.org/officeDocument/2006/relationships/image" Target="../media/image8.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1</xdr:col>
      <xdr:colOff>41275</xdr:colOff>
      <xdr:row>62</xdr:row>
      <xdr:rowOff>112357</xdr:rowOff>
    </xdr:from>
    <xdr:to>
      <xdr:col>17</xdr:col>
      <xdr:colOff>425451</xdr:colOff>
      <xdr:row>84</xdr:row>
      <xdr:rowOff>152400</xdr:rowOff>
    </xdr:to>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301625" y="17276407"/>
          <a:ext cx="10137776" cy="423739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800" b="1" u="sng">
              <a:solidFill>
                <a:schemeClr val="bg1"/>
              </a:solidFill>
            </a:rPr>
            <a:t>Estimating Soil N Supply</a:t>
          </a:r>
          <a:r>
            <a:rPr lang="en-NZ" sz="1800" b="1" u="sng" baseline="0">
              <a:solidFill>
                <a:schemeClr val="bg1"/>
              </a:solidFill>
            </a:rPr>
            <a:t> During the Growing Season</a:t>
          </a:r>
          <a:endParaRPr lang="en-NZ" sz="1800" b="1" u="sng">
            <a:solidFill>
              <a:schemeClr val="bg1"/>
            </a:solidFill>
          </a:endParaRPr>
        </a:p>
        <a:p>
          <a:endParaRPr lang="en-NZ" sz="1800" b="1" u="sng">
            <a:solidFill>
              <a:schemeClr val="bg1"/>
            </a:solidFill>
          </a:endParaRPr>
        </a:p>
        <a:p>
          <a:endParaRPr lang="en-NZ" sz="1800" b="1" u="sng">
            <a:solidFill>
              <a:schemeClr val="bg1"/>
            </a:solidFill>
          </a:endParaRPr>
        </a:p>
        <a:p>
          <a:r>
            <a:rPr lang="en-US" sz="1400">
              <a:solidFill>
                <a:schemeClr val="bg1"/>
              </a:solidFill>
              <a:effectLst/>
              <a:latin typeface="+mn-lt"/>
              <a:ea typeface="+mn-ea"/>
              <a:cs typeface="+mn-cs"/>
            </a:rPr>
            <a:t>Nitrogen is mineralised (made available) from organic (non-plant available) sources to inorganic (plant available) through the growing season. Soil tests can be used to measure what you </a:t>
          </a:r>
          <a:r>
            <a:rPr lang="en-US" sz="1400" i="1">
              <a:solidFill>
                <a:schemeClr val="bg1"/>
              </a:solidFill>
              <a:effectLst/>
              <a:latin typeface="+mn-lt"/>
              <a:ea typeface="+mn-ea"/>
              <a:cs typeface="+mn-cs"/>
            </a:rPr>
            <a:t>might</a:t>
          </a:r>
          <a:r>
            <a:rPr lang="en-US" sz="1400">
              <a:solidFill>
                <a:schemeClr val="bg1"/>
              </a:solidFill>
              <a:effectLst/>
              <a:latin typeface="+mn-lt"/>
              <a:ea typeface="+mn-ea"/>
              <a:cs typeface="+mn-cs"/>
            </a:rPr>
            <a:t> get over the growing season.</a:t>
          </a:r>
        </a:p>
        <a:p>
          <a:endParaRPr lang="en-NZ" sz="1400">
            <a:solidFill>
              <a:schemeClr val="bg1"/>
            </a:solidFill>
            <a:effectLst/>
            <a:latin typeface="+mn-lt"/>
            <a:ea typeface="+mn-ea"/>
            <a:cs typeface="+mn-cs"/>
          </a:endParaRPr>
        </a:p>
        <a:p>
          <a:r>
            <a:rPr lang="en-US" sz="1400">
              <a:solidFill>
                <a:schemeClr val="bg1"/>
              </a:solidFill>
              <a:effectLst/>
              <a:latin typeface="+mn-lt"/>
              <a:ea typeface="+mn-ea"/>
              <a:cs typeface="+mn-cs"/>
            </a:rPr>
            <a:t>The new Potentially Mineralisable N test (PMN test) is calibrated under realistic conditions which provides an estimate of N mineralisation under optimal conditions [this</a:t>
          </a:r>
          <a:r>
            <a:rPr lang="en-US" sz="1400" baseline="0">
              <a:solidFill>
                <a:schemeClr val="bg1"/>
              </a:solidFill>
              <a:effectLst/>
              <a:latin typeface="+mn-lt"/>
              <a:ea typeface="+mn-ea"/>
              <a:cs typeface="+mn-cs"/>
            </a:rPr>
            <a:t> calcaulator is built to use only PMN results]</a:t>
          </a:r>
          <a:r>
            <a:rPr lang="en-US" sz="1400">
              <a:solidFill>
                <a:schemeClr val="bg1"/>
              </a:solidFill>
              <a:effectLst/>
              <a:latin typeface="+mn-lt"/>
              <a:ea typeface="+mn-ea"/>
              <a:cs typeface="+mn-cs"/>
            </a:rPr>
            <a:t>. </a:t>
          </a:r>
        </a:p>
        <a:p>
          <a:endParaRPr lang="en-NZ" sz="1400">
            <a:solidFill>
              <a:schemeClr val="bg1"/>
            </a:solidFill>
            <a:effectLst/>
            <a:latin typeface="+mn-lt"/>
            <a:ea typeface="+mn-ea"/>
            <a:cs typeface="+mn-cs"/>
          </a:endParaRPr>
        </a:p>
        <a:p>
          <a:r>
            <a:rPr lang="en-US" sz="1400">
              <a:solidFill>
                <a:schemeClr val="bg1"/>
              </a:solidFill>
              <a:effectLst/>
              <a:latin typeface="+mn-lt"/>
              <a:ea typeface="+mn-ea"/>
              <a:cs typeface="+mn-cs"/>
            </a:rPr>
            <a:t>Although estimating what you might get from the soil is more complicated, it’s worth the effort as it is generally the larger source of N from the soil.</a:t>
          </a:r>
          <a:endParaRPr lang="en-NZ" sz="1400">
            <a:solidFill>
              <a:schemeClr val="bg1"/>
            </a:solidFill>
            <a:effectLst/>
            <a:latin typeface="+mn-lt"/>
            <a:ea typeface="+mn-ea"/>
            <a:cs typeface="+mn-cs"/>
          </a:endParaRPr>
        </a:p>
        <a:p>
          <a:endParaRPr lang="en-US" sz="1400">
            <a:solidFill>
              <a:schemeClr val="bg1"/>
            </a:solidFill>
            <a:effectLst/>
            <a:latin typeface="+mn-lt"/>
            <a:ea typeface="+mn-ea"/>
            <a:cs typeface="+mn-cs"/>
          </a:endParaRPr>
        </a:p>
        <a:p>
          <a:r>
            <a:rPr lang="en-US" sz="1400">
              <a:solidFill>
                <a:schemeClr val="bg1"/>
              </a:solidFill>
              <a:effectLst/>
              <a:latin typeface="+mn-lt"/>
              <a:ea typeface="+mn-ea"/>
              <a:cs typeface="+mn-cs"/>
            </a:rPr>
            <a:t>Like crop growth and development, N supply from soil is influenced by moisture and temperature, so the season affects the amount of N that becomes available. In general, a good season for crop growth will be a good season for soil N supply.</a:t>
          </a:r>
          <a:endParaRPr lang="en-NZ" sz="1400">
            <a:solidFill>
              <a:schemeClr val="bg1"/>
            </a:solidFill>
            <a:effectLst/>
            <a:latin typeface="+mn-lt"/>
            <a:ea typeface="+mn-ea"/>
            <a:cs typeface="+mn-cs"/>
          </a:endParaRPr>
        </a:p>
        <a:p>
          <a:r>
            <a:rPr lang="en-US" sz="1400" b="1">
              <a:solidFill>
                <a:schemeClr val="bg1"/>
              </a:solidFill>
              <a:effectLst/>
              <a:latin typeface="+mn-lt"/>
              <a:ea typeface="+mn-ea"/>
              <a:cs typeface="+mn-cs"/>
            </a:rPr>
            <a:t> </a:t>
          </a:r>
          <a:endParaRPr lang="en-NZ" sz="1400">
            <a:solidFill>
              <a:schemeClr val="bg1"/>
            </a:solidFill>
            <a:effectLst/>
            <a:latin typeface="+mn-lt"/>
            <a:ea typeface="+mn-ea"/>
            <a:cs typeface="+mn-cs"/>
          </a:endParaRPr>
        </a:p>
        <a:p>
          <a:r>
            <a:rPr lang="en-US" sz="1400">
              <a:solidFill>
                <a:schemeClr val="bg1"/>
              </a:solidFill>
              <a:effectLst/>
              <a:latin typeface="+mn-lt"/>
              <a:ea typeface="+mn-ea"/>
              <a:cs typeface="+mn-cs"/>
            </a:rPr>
            <a:t>If you have PMN soil results you can enter these with other relevant soil/sampling information in the calculator to get an estimate of your potential soil N supply during the growing season for your crop.</a:t>
          </a:r>
          <a:endParaRPr lang="en-NZ" sz="1400" b="1" u="sng">
            <a:solidFill>
              <a:schemeClr val="bg1"/>
            </a:solidFill>
          </a:endParaRPr>
        </a:p>
        <a:p>
          <a:endParaRPr lang="en-NZ" sz="1800" b="1" u="sng">
            <a:solidFill>
              <a:schemeClr val="bg1"/>
            </a:solidFill>
          </a:endParaRPr>
        </a:p>
      </xdr:txBody>
    </xdr:sp>
    <xdr:clientData/>
  </xdr:twoCellAnchor>
  <xdr:twoCellAnchor>
    <xdr:from>
      <xdr:col>1</xdr:col>
      <xdr:colOff>25398</xdr:colOff>
      <xdr:row>88</xdr:row>
      <xdr:rowOff>115888</xdr:rowOff>
    </xdr:from>
    <xdr:to>
      <xdr:col>17</xdr:col>
      <xdr:colOff>387349</xdr:colOff>
      <xdr:row>107</xdr:row>
      <xdr:rowOff>114300</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285748" y="22264688"/>
          <a:ext cx="10115551" cy="34972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800" b="1" u="sng">
              <a:solidFill>
                <a:schemeClr val="bg1"/>
              </a:solidFill>
            </a:rPr>
            <a:t>Understanding</a:t>
          </a:r>
          <a:r>
            <a:rPr lang="en-NZ" sz="1800" b="1" u="sng" baseline="0">
              <a:solidFill>
                <a:schemeClr val="bg1"/>
              </a:solidFill>
            </a:rPr>
            <a:t> Crop N Demand and Fertiliser Management</a:t>
          </a:r>
          <a:endParaRPr lang="en-NZ" sz="1800" b="1" u="sng">
            <a:solidFill>
              <a:schemeClr val="bg1"/>
            </a:solidFill>
          </a:endParaRPr>
        </a:p>
        <a:p>
          <a:endParaRPr lang="en-NZ" sz="1800" b="1" u="sng">
            <a:solidFill>
              <a:schemeClr val="bg1"/>
            </a:solidFill>
          </a:endParaRPr>
        </a:p>
        <a:p>
          <a:endParaRPr lang="en-NZ" sz="1800" b="1" u="sng">
            <a:solidFill>
              <a:schemeClr val="bg1"/>
            </a:solidFill>
          </a:endParaRPr>
        </a:p>
        <a:p>
          <a:r>
            <a:rPr lang="en-NZ" sz="1400">
              <a:solidFill>
                <a:schemeClr val="bg1"/>
              </a:solidFill>
              <a:effectLst/>
              <a:latin typeface="+mn-lt"/>
              <a:ea typeface="+mn-ea"/>
              <a:cs typeface="+mn-cs"/>
            </a:rPr>
            <a:t>The demand for N during the growing season will depend on the specific crop, planting date, and seasonal conditions. Refer to Understanding N demand tab to help you decide on an amount to use in the calculator. An agronomist’s recommendation or other expert input can help with this question which is key to making informed fertiliser decision for efficient use of N.</a:t>
          </a:r>
          <a:endParaRPr lang="en-NZ" sz="1400" baseline="0">
            <a:solidFill>
              <a:schemeClr val="bg1"/>
            </a:solidFill>
            <a:effectLst/>
            <a:latin typeface="+mn-lt"/>
            <a:ea typeface="+mn-ea"/>
            <a:cs typeface="+mn-cs"/>
          </a:endParaRPr>
        </a:p>
        <a:p>
          <a:endParaRPr lang="en-NZ" sz="1400" baseline="0">
            <a:solidFill>
              <a:schemeClr val="bg1"/>
            </a:solidFill>
            <a:effectLst/>
            <a:latin typeface="+mn-lt"/>
            <a:ea typeface="+mn-ea"/>
            <a:cs typeface="+mn-cs"/>
          </a:endParaRPr>
        </a:p>
        <a:p>
          <a:endParaRPr lang="en-NZ" sz="1400" baseline="0">
            <a:solidFill>
              <a:schemeClr val="bg1"/>
            </a:solidFill>
            <a:effectLst/>
            <a:latin typeface="+mn-lt"/>
            <a:ea typeface="+mn-ea"/>
            <a:cs typeface="+mn-cs"/>
          </a:endParaRPr>
        </a:p>
        <a:p>
          <a:endParaRPr lang="en-NZ" sz="1400" baseline="0">
            <a:solidFill>
              <a:schemeClr val="bg1"/>
            </a:solidFill>
            <a:effectLst/>
            <a:latin typeface="+mn-lt"/>
            <a:ea typeface="+mn-ea"/>
            <a:cs typeface="+mn-cs"/>
          </a:endParaRPr>
        </a:p>
        <a:p>
          <a:r>
            <a:rPr lang="en-NZ" sz="1400" baseline="0">
              <a:solidFill>
                <a:schemeClr val="bg1"/>
              </a:solidFill>
              <a:effectLst/>
              <a:latin typeface="+mn-lt"/>
              <a:ea typeface="+mn-ea"/>
              <a:cs typeface="+mn-cs"/>
            </a:rPr>
            <a:t>This question is answered  based on the information gathered in Questions 1-3.</a:t>
          </a:r>
        </a:p>
        <a:p>
          <a:endParaRPr lang="en-NZ" sz="1400" baseline="0">
            <a:solidFill>
              <a:schemeClr val="bg1"/>
            </a:solidFill>
            <a:effectLst/>
            <a:latin typeface="+mn-lt"/>
            <a:ea typeface="+mn-ea"/>
            <a:cs typeface="+mn-cs"/>
          </a:endParaRPr>
        </a:p>
        <a:p>
          <a:r>
            <a:rPr lang="en-NZ" sz="1400" baseline="0">
              <a:solidFill>
                <a:schemeClr val="bg1"/>
              </a:solidFill>
              <a:effectLst/>
              <a:latin typeface="+mn-lt"/>
              <a:ea typeface="+mn-ea"/>
              <a:cs typeface="+mn-cs"/>
            </a:rPr>
            <a:t>Soil testing to know your inital mineral N and PMN allows you to enter this information into this "Soil N Supply Calculator" to better understand what soil N could be available to the crop and  make more informed fertiliser decisions. You can also track progress using the Quick N test.</a:t>
          </a:r>
          <a:endParaRPr lang="en-NZ" sz="1400">
            <a:solidFill>
              <a:schemeClr val="bg1"/>
            </a:solidFill>
            <a:effectLst/>
            <a:latin typeface="+mn-lt"/>
            <a:ea typeface="+mn-ea"/>
            <a:cs typeface="+mn-cs"/>
          </a:endParaRPr>
        </a:p>
        <a:p>
          <a:endParaRPr lang="en-NZ" sz="1800" b="1" u="sng">
            <a:solidFill>
              <a:schemeClr val="bg1"/>
            </a:solidFill>
          </a:endParaRPr>
        </a:p>
        <a:p>
          <a:endParaRPr lang="en-NZ" sz="1800" b="1" u="sng">
            <a:solidFill>
              <a:schemeClr val="bg1"/>
            </a:solidFill>
          </a:endParaRPr>
        </a:p>
      </xdr:txBody>
    </xdr:sp>
    <xdr:clientData/>
  </xdr:twoCellAnchor>
  <xdr:twoCellAnchor>
    <xdr:from>
      <xdr:col>1</xdr:col>
      <xdr:colOff>25110</xdr:colOff>
      <xdr:row>23</xdr:row>
      <xdr:rowOff>246015</xdr:rowOff>
    </xdr:from>
    <xdr:to>
      <xdr:col>17</xdr:col>
      <xdr:colOff>393699</xdr:colOff>
      <xdr:row>32</xdr:row>
      <xdr:rowOff>50801</xdr:rowOff>
    </xdr:to>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285460" y="9567815"/>
          <a:ext cx="10122189" cy="18875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800" b="1" u="sng">
              <a:solidFill>
                <a:schemeClr val="bg1"/>
              </a:solidFill>
            </a:rPr>
            <a:t>Initial Soil Mineral N </a:t>
          </a:r>
        </a:p>
        <a:p>
          <a:endParaRPr lang="en-NZ" sz="1800" b="1" u="sng">
            <a:solidFill>
              <a:schemeClr val="bg1"/>
            </a:solidFill>
          </a:endParaRPr>
        </a:p>
        <a:p>
          <a:r>
            <a:rPr lang="en-NZ" sz="1400">
              <a:solidFill>
                <a:schemeClr val="bg1"/>
              </a:solidFill>
              <a:effectLst/>
              <a:latin typeface="+mn-lt"/>
              <a:ea typeface="+mn-ea"/>
              <a:cs typeface="+mn-cs"/>
            </a:rPr>
            <a:t>Soil Mineral N is the nitrogen</a:t>
          </a:r>
          <a:r>
            <a:rPr lang="en-NZ" sz="1400" baseline="0">
              <a:solidFill>
                <a:schemeClr val="bg1"/>
              </a:solidFill>
              <a:effectLst/>
              <a:latin typeface="+mn-lt"/>
              <a:ea typeface="+mn-ea"/>
              <a:cs typeface="+mn-cs"/>
            </a:rPr>
            <a:t> that is available to the plant now. In fertiliser calculations it represents the inital soil mineral N at the start of the growing season (Figure 1).</a:t>
          </a:r>
        </a:p>
        <a:p>
          <a:endParaRPr lang="en-NZ" sz="1400" baseline="0">
            <a:solidFill>
              <a:schemeClr val="bg1"/>
            </a:solidFill>
            <a:effectLst/>
            <a:latin typeface="+mn-lt"/>
            <a:ea typeface="+mn-ea"/>
            <a:cs typeface="+mn-cs"/>
          </a:endParaRPr>
        </a:p>
        <a:p>
          <a:r>
            <a:rPr lang="en-NZ" sz="1400" baseline="0">
              <a:solidFill>
                <a:schemeClr val="bg1"/>
              </a:solidFill>
              <a:effectLst/>
              <a:latin typeface="+mn-lt"/>
              <a:ea typeface="+mn-ea"/>
              <a:cs typeface="+mn-cs"/>
            </a:rPr>
            <a:t>This can be measured using a lab based Mineral N soil test  or can be estimated using the Quick N field test. </a:t>
          </a:r>
        </a:p>
        <a:p>
          <a:endParaRPr lang="en-NZ" sz="1400" baseline="0">
            <a:solidFill>
              <a:schemeClr val="bg1"/>
            </a:solidFill>
            <a:effectLst/>
            <a:latin typeface="+mn-lt"/>
            <a:ea typeface="+mn-ea"/>
            <a:cs typeface="+mn-cs"/>
          </a:endParaRPr>
        </a:p>
        <a:p>
          <a:r>
            <a:rPr lang="en-NZ" sz="1400" baseline="0">
              <a:solidFill>
                <a:schemeClr val="bg1"/>
              </a:solidFill>
              <a:effectLst/>
              <a:latin typeface="+mn-lt"/>
              <a:ea typeface="+mn-ea"/>
              <a:cs typeface="+mn-cs"/>
            </a:rPr>
            <a:t>Soil Mineral N can also be measured or estimated during the growing season to inform N fertiliser decisions.</a:t>
          </a:r>
          <a:endParaRPr lang="en-NZ" sz="1400">
            <a:solidFill>
              <a:schemeClr val="bg1"/>
            </a:solidFill>
            <a:effectLst/>
            <a:latin typeface="+mn-lt"/>
            <a:ea typeface="+mn-ea"/>
            <a:cs typeface="+mn-cs"/>
          </a:endParaRPr>
        </a:p>
      </xdr:txBody>
    </xdr:sp>
    <xdr:clientData/>
  </xdr:twoCellAnchor>
  <xdr:twoCellAnchor>
    <xdr:from>
      <xdr:col>4</xdr:col>
      <xdr:colOff>291524</xdr:colOff>
      <xdr:row>40</xdr:row>
      <xdr:rowOff>132045</xdr:rowOff>
    </xdr:from>
    <xdr:to>
      <xdr:col>12</xdr:col>
      <xdr:colOff>279978</xdr:colOff>
      <xdr:row>60</xdr:row>
      <xdr:rowOff>13864</xdr:rowOff>
    </xdr:to>
    <xdr:pic>
      <xdr:nvPicPr>
        <xdr:cNvPr id="13" name="Picture 1" descr="cid:image001.png@01D92CE5.7322BE50">
          <a:extLst>
            <a:ext uri="{FF2B5EF4-FFF2-40B4-BE49-F238E27FC236}">
              <a16:creationId xmlns:a16="http://schemas.microsoft.com/office/drawing/2014/main" id="{00000000-0008-0000-0000-00000D000000}"/>
            </a:ext>
          </a:extLst>
        </xdr:cNvPr>
        <xdr:cNvPicPr>
          <a:picLocks noChangeAspect="1" noChangeArrowheads="1"/>
        </xdr:cNvPicPr>
      </xdr:nvPicPr>
      <xdr:blipFill rotWithShape="1">
        <a:blip xmlns:r="http://schemas.openxmlformats.org/officeDocument/2006/relationships" r:embed="rId1" r:link="rId2">
          <a:extLst>
            <a:ext uri="{28A0092B-C50C-407E-A947-70E740481C1C}">
              <a14:useLocalDpi xmlns:a14="http://schemas.microsoft.com/office/drawing/2010/main" val="0"/>
            </a:ext>
          </a:extLst>
        </a:blip>
        <a:srcRect l="13696" r="30779" b="2482"/>
        <a:stretch>
          <a:fillRect/>
        </a:stretch>
      </xdr:blipFill>
      <xdr:spPr bwMode="auto">
        <a:xfrm>
          <a:off x="2380674" y="13162245"/>
          <a:ext cx="4865254" cy="3647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433470</xdr:colOff>
      <xdr:row>53</xdr:row>
      <xdr:rowOff>42588</xdr:rowOff>
    </xdr:from>
    <xdr:to>
      <xdr:col>5</xdr:col>
      <xdr:colOff>478151</xdr:colOff>
      <xdr:row>54</xdr:row>
      <xdr:rowOff>70655</xdr:rowOff>
    </xdr:to>
    <xdr:sp macro="" textlink="">
      <xdr:nvSpPr>
        <xdr:cNvPr id="5" name="Arrow: Right 4">
          <a:extLst>
            <a:ext uri="{FF2B5EF4-FFF2-40B4-BE49-F238E27FC236}">
              <a16:creationId xmlns:a16="http://schemas.microsoft.com/office/drawing/2014/main" id="{00000000-0008-0000-0000-000005000000}"/>
            </a:ext>
          </a:extLst>
        </xdr:cNvPr>
        <xdr:cNvSpPr/>
      </xdr:nvSpPr>
      <xdr:spPr>
        <a:xfrm rot="1347109">
          <a:off x="1303420" y="15466738"/>
          <a:ext cx="1873481" cy="212217"/>
        </a:xfrm>
        <a:prstGeom prst="rightArrow">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p>
      </xdr:txBody>
    </xdr:sp>
    <xdr:clientData/>
  </xdr:twoCellAnchor>
  <xdr:twoCellAnchor>
    <xdr:from>
      <xdr:col>12</xdr:col>
      <xdr:colOff>35387</xdr:colOff>
      <xdr:row>51</xdr:row>
      <xdr:rowOff>5848</xdr:rowOff>
    </xdr:from>
    <xdr:to>
      <xdr:col>13</xdr:col>
      <xdr:colOff>349615</xdr:colOff>
      <xdr:row>52</xdr:row>
      <xdr:rowOff>40270</xdr:rowOff>
    </xdr:to>
    <xdr:sp macro="" textlink="">
      <xdr:nvSpPr>
        <xdr:cNvPr id="6" name="Arrow: Right 5">
          <a:extLst>
            <a:ext uri="{FF2B5EF4-FFF2-40B4-BE49-F238E27FC236}">
              <a16:creationId xmlns:a16="http://schemas.microsoft.com/office/drawing/2014/main" id="{00000000-0008-0000-0000-000006000000}"/>
            </a:ext>
          </a:extLst>
        </xdr:cNvPr>
        <xdr:cNvSpPr/>
      </xdr:nvSpPr>
      <xdr:spPr>
        <a:xfrm rot="11392430">
          <a:off x="7001337" y="15061698"/>
          <a:ext cx="923828" cy="218572"/>
        </a:xfrm>
        <a:prstGeom prst="rightArrow">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p>
      </xdr:txBody>
    </xdr:sp>
    <xdr:clientData/>
  </xdr:twoCellAnchor>
  <xdr:twoCellAnchor>
    <xdr:from>
      <xdr:col>12</xdr:col>
      <xdr:colOff>97141</xdr:colOff>
      <xdr:row>43</xdr:row>
      <xdr:rowOff>170915</xdr:rowOff>
    </xdr:from>
    <xdr:to>
      <xdr:col>13</xdr:col>
      <xdr:colOff>446824</xdr:colOff>
      <xdr:row>45</xdr:row>
      <xdr:rowOff>8137</xdr:rowOff>
    </xdr:to>
    <xdr:sp macro="" textlink="">
      <xdr:nvSpPr>
        <xdr:cNvPr id="7" name="Arrow: Right 6">
          <a:extLst>
            <a:ext uri="{FF2B5EF4-FFF2-40B4-BE49-F238E27FC236}">
              <a16:creationId xmlns:a16="http://schemas.microsoft.com/office/drawing/2014/main" id="{00000000-0008-0000-0000-000007000000}"/>
            </a:ext>
          </a:extLst>
        </xdr:cNvPr>
        <xdr:cNvSpPr/>
      </xdr:nvSpPr>
      <xdr:spPr>
        <a:xfrm rot="10241312">
          <a:off x="7063091" y="13753565"/>
          <a:ext cx="959283" cy="205522"/>
        </a:xfrm>
        <a:prstGeom prst="rightArrow">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p>
      </xdr:txBody>
    </xdr:sp>
    <xdr:clientData/>
  </xdr:twoCellAnchor>
  <xdr:twoCellAnchor>
    <xdr:from>
      <xdr:col>4</xdr:col>
      <xdr:colOff>571644</xdr:colOff>
      <xdr:row>23</xdr:row>
      <xdr:rowOff>362239</xdr:rowOff>
    </xdr:from>
    <xdr:to>
      <xdr:col>10</xdr:col>
      <xdr:colOff>95395</xdr:colOff>
      <xdr:row>24</xdr:row>
      <xdr:rowOff>161636</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2660794" y="9684039"/>
          <a:ext cx="3181351" cy="2565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400"/>
            <a:t>N Question 1: "What have I got now?"</a:t>
          </a:r>
        </a:p>
      </xdr:txBody>
    </xdr:sp>
    <xdr:clientData/>
  </xdr:twoCellAnchor>
  <xdr:twoCellAnchor>
    <xdr:from>
      <xdr:col>1</xdr:col>
      <xdr:colOff>155400</xdr:colOff>
      <xdr:row>65</xdr:row>
      <xdr:rowOff>20283</xdr:rowOff>
    </xdr:from>
    <xdr:to>
      <xdr:col>8</xdr:col>
      <xdr:colOff>553510</xdr:colOff>
      <xdr:row>66</xdr:row>
      <xdr:rowOff>52916</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415750" y="17736783"/>
          <a:ext cx="4665310" cy="2802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400"/>
            <a:t>N Question 2: "How much Soil</a:t>
          </a:r>
          <a:r>
            <a:rPr lang="en-NZ" sz="1400" baseline="0"/>
            <a:t> </a:t>
          </a:r>
          <a:r>
            <a:rPr lang="en-NZ" sz="1400"/>
            <a:t>N might become available?"</a:t>
          </a:r>
        </a:p>
      </xdr:txBody>
    </xdr:sp>
    <xdr:clientData/>
  </xdr:twoCellAnchor>
  <xdr:twoCellAnchor>
    <xdr:from>
      <xdr:col>1</xdr:col>
      <xdr:colOff>131762</xdr:colOff>
      <xdr:row>90</xdr:row>
      <xdr:rowOff>176211</xdr:rowOff>
    </xdr:from>
    <xdr:to>
      <xdr:col>8</xdr:col>
      <xdr:colOff>98425</xdr:colOff>
      <xdr:row>92</xdr:row>
      <xdr:rowOff>128586</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392112" y="22693311"/>
          <a:ext cx="4233863" cy="320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400"/>
            <a:t>N Question 3: "What does the crop need and when?"</a:t>
          </a:r>
        </a:p>
      </xdr:txBody>
    </xdr:sp>
    <xdr:clientData/>
  </xdr:twoCellAnchor>
  <xdr:twoCellAnchor>
    <xdr:from>
      <xdr:col>1</xdr:col>
      <xdr:colOff>118180</xdr:colOff>
      <xdr:row>98</xdr:row>
      <xdr:rowOff>43039</xdr:rowOff>
    </xdr:from>
    <xdr:to>
      <xdr:col>9</xdr:col>
      <xdr:colOff>424567</xdr:colOff>
      <xdr:row>99</xdr:row>
      <xdr:rowOff>175507</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378530" y="24033339"/>
          <a:ext cx="5183187" cy="3166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400"/>
            <a:t>N Question 4: "How much N fertiliser do I need to apply and when?"</a:t>
          </a:r>
        </a:p>
      </xdr:txBody>
    </xdr:sp>
    <xdr:clientData/>
  </xdr:twoCellAnchor>
  <xdr:twoCellAnchor>
    <xdr:from>
      <xdr:col>1</xdr:col>
      <xdr:colOff>146626</xdr:colOff>
      <xdr:row>2</xdr:row>
      <xdr:rowOff>412750</xdr:rowOff>
    </xdr:from>
    <xdr:to>
      <xdr:col>18</xdr:col>
      <xdr:colOff>38099</xdr:colOff>
      <xdr:row>4</xdr:row>
      <xdr:rowOff>87167</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406976" y="857250"/>
          <a:ext cx="10254673" cy="7920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400">
              <a:solidFill>
                <a:srgbClr val="FF0000"/>
              </a:solidFill>
            </a:rPr>
            <a:t>PURPOSE OF THIS TOOL:  1. To</a:t>
          </a:r>
          <a:r>
            <a:rPr lang="en-NZ" sz="1400" baseline="0">
              <a:solidFill>
                <a:srgbClr val="FF0000"/>
              </a:solidFill>
            </a:rPr>
            <a:t> provide overview information on soil nitrogen supply and to assist more informed fertiliser decision making</a:t>
          </a:r>
        </a:p>
        <a:p>
          <a:r>
            <a:rPr lang="en-NZ" sz="1400" baseline="0">
              <a:solidFill>
                <a:srgbClr val="FF0000"/>
              </a:solidFill>
            </a:rPr>
            <a:t>                                              2. Allow growers to enter their information to calculate soil N supply and estimate fertiliser needs</a:t>
          </a:r>
        </a:p>
        <a:p>
          <a:r>
            <a:rPr lang="en-NZ" sz="1400" baseline="0">
              <a:solidFill>
                <a:srgbClr val="FF0000"/>
              </a:solidFill>
            </a:rPr>
            <a:t>                                              3. To provide a simple calculator to convert the Quick N test results into kg N/ha and to save soil results</a:t>
          </a:r>
          <a:endParaRPr lang="en-NZ" sz="1400">
            <a:solidFill>
              <a:srgbClr val="FF0000"/>
            </a:solidFill>
          </a:endParaRPr>
        </a:p>
      </xdr:txBody>
    </xdr:sp>
    <xdr:clientData/>
  </xdr:twoCellAnchor>
  <xdr:twoCellAnchor>
    <xdr:from>
      <xdr:col>1</xdr:col>
      <xdr:colOff>120649</xdr:colOff>
      <xdr:row>11</xdr:row>
      <xdr:rowOff>333664</xdr:rowOff>
    </xdr:from>
    <xdr:to>
      <xdr:col>17</xdr:col>
      <xdr:colOff>493568</xdr:colOff>
      <xdr:row>21</xdr:row>
      <xdr:rowOff>209550</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380999" y="5096164"/>
          <a:ext cx="10126519" cy="39017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800" b="1" u="sng">
              <a:solidFill>
                <a:schemeClr val="bg1"/>
              </a:solidFill>
            </a:rPr>
            <a:t>Basics of Soil Sampling for N Supply</a:t>
          </a:r>
        </a:p>
        <a:p>
          <a:r>
            <a:rPr lang="en-US" sz="1400">
              <a:solidFill>
                <a:schemeClr val="bg1"/>
              </a:solidFill>
              <a:effectLst/>
              <a:latin typeface="+mn-lt"/>
              <a:ea typeface="+mn-ea"/>
              <a:cs typeface="+mn-cs"/>
            </a:rPr>
            <a:t>Measuring and understanding your ‘Total soil N supply’ can save you money by reducing fertiliser inputs and reducing N leaching.</a:t>
          </a:r>
          <a:endParaRPr lang="en-NZ" sz="1400">
            <a:solidFill>
              <a:schemeClr val="bg1"/>
            </a:solidFill>
            <a:effectLst/>
            <a:latin typeface="+mn-lt"/>
            <a:ea typeface="+mn-ea"/>
            <a:cs typeface="+mn-cs"/>
          </a:endParaRPr>
        </a:p>
        <a:p>
          <a:r>
            <a:rPr lang="en-US" sz="1400">
              <a:solidFill>
                <a:schemeClr val="bg1"/>
              </a:solidFill>
              <a:effectLst/>
              <a:latin typeface="+mn-lt"/>
              <a:ea typeface="+mn-ea"/>
              <a:cs typeface="+mn-cs"/>
            </a:rPr>
            <a:t> </a:t>
          </a:r>
          <a:endParaRPr lang="en-NZ" sz="1400">
            <a:solidFill>
              <a:schemeClr val="bg1"/>
            </a:solidFill>
            <a:effectLst/>
            <a:latin typeface="+mn-lt"/>
            <a:ea typeface="+mn-ea"/>
            <a:cs typeface="+mn-cs"/>
          </a:endParaRPr>
        </a:p>
        <a:p>
          <a:r>
            <a:rPr lang="en-US" sz="1400">
              <a:solidFill>
                <a:schemeClr val="bg1"/>
              </a:solidFill>
              <a:effectLst/>
              <a:latin typeface="+mn-lt"/>
              <a:ea typeface="+mn-ea"/>
              <a:cs typeface="+mn-cs"/>
            </a:rPr>
            <a:t>By measuring what you’ve got (mineral N) and estimating what you might get (AMN or PMN) [refer to Understanding</a:t>
          </a:r>
          <a:r>
            <a:rPr lang="en-US" sz="1400" baseline="0">
              <a:solidFill>
                <a:schemeClr val="bg1"/>
              </a:solidFill>
              <a:effectLst/>
              <a:latin typeface="+mn-lt"/>
              <a:ea typeface="+mn-ea"/>
              <a:cs typeface="+mn-cs"/>
            </a:rPr>
            <a:t> Soil N Tab] </a:t>
          </a:r>
          <a:r>
            <a:rPr lang="en-US" sz="1400">
              <a:solidFill>
                <a:schemeClr val="bg1"/>
              </a:solidFill>
              <a:effectLst/>
              <a:latin typeface="+mn-lt"/>
              <a:ea typeface="+mn-ea"/>
              <a:cs typeface="+mn-cs"/>
            </a:rPr>
            <a:t>you can work out soil N supply by adding them together.</a:t>
          </a:r>
        </a:p>
        <a:p>
          <a:endParaRPr lang="en-NZ" sz="1400">
            <a:solidFill>
              <a:schemeClr val="bg1"/>
            </a:solidFill>
            <a:effectLst/>
            <a:latin typeface="+mn-lt"/>
            <a:ea typeface="+mn-ea"/>
            <a:cs typeface="+mn-cs"/>
          </a:endParaRPr>
        </a:p>
        <a:p>
          <a:r>
            <a:rPr lang="en-US" sz="1400" b="1" i="1">
              <a:solidFill>
                <a:schemeClr val="bg1"/>
              </a:solidFill>
              <a:effectLst/>
              <a:latin typeface="+mn-lt"/>
              <a:ea typeface="+mn-ea"/>
              <a:cs typeface="+mn-cs"/>
            </a:rPr>
            <a:t>Total Soil N supply = what you’ve got (mineral N) + what you might get (mineralisable N).</a:t>
          </a:r>
        </a:p>
        <a:p>
          <a:endParaRPr lang="en-NZ" sz="1400">
            <a:solidFill>
              <a:schemeClr val="bg1"/>
            </a:solidFill>
            <a:effectLst/>
            <a:latin typeface="+mn-lt"/>
            <a:ea typeface="+mn-ea"/>
            <a:cs typeface="+mn-cs"/>
          </a:endParaRPr>
        </a:p>
        <a:p>
          <a:r>
            <a:rPr lang="en-US" sz="1400">
              <a:solidFill>
                <a:schemeClr val="bg1"/>
              </a:solidFill>
              <a:effectLst/>
              <a:latin typeface="+mn-lt"/>
              <a:ea typeface="+mn-ea"/>
              <a:cs typeface="+mn-cs"/>
            </a:rPr>
            <a:t>The best bang for your buck is to get both measures done on the same soil sample. The best way to do this is on a 0-30 cm or 0-15 cm soil sample.</a:t>
          </a:r>
          <a:r>
            <a:rPr lang="en-US" sz="1400" baseline="0">
              <a:solidFill>
                <a:schemeClr val="bg1"/>
              </a:solidFill>
              <a:effectLst/>
              <a:latin typeface="+mn-lt"/>
              <a:ea typeface="+mn-ea"/>
              <a:cs typeface="+mn-cs"/>
            </a:rPr>
            <a:t> D</a:t>
          </a:r>
          <a:r>
            <a:rPr lang="en-US" sz="1400">
              <a:solidFill>
                <a:schemeClr val="bg1"/>
              </a:solidFill>
              <a:effectLst/>
              <a:latin typeface="+mn-lt"/>
              <a:ea typeface="+mn-ea"/>
              <a:cs typeface="+mn-cs"/>
            </a:rPr>
            <a:t>eeper is better.  For deeper rooting crops, sampling to 60 cm for the mineral</a:t>
          </a:r>
          <a:r>
            <a:rPr lang="en-US" sz="1400" baseline="0">
              <a:solidFill>
                <a:schemeClr val="bg1"/>
              </a:solidFill>
              <a:effectLst/>
              <a:latin typeface="+mn-lt"/>
              <a:ea typeface="+mn-ea"/>
              <a:cs typeface="+mn-cs"/>
            </a:rPr>
            <a:t> N test can provide more information on what is available for these crops.</a:t>
          </a:r>
          <a:endParaRPr lang="en-US" sz="1400">
            <a:solidFill>
              <a:schemeClr val="bg1"/>
            </a:solidFill>
            <a:effectLst/>
            <a:latin typeface="+mn-lt"/>
            <a:ea typeface="+mn-ea"/>
            <a:cs typeface="+mn-cs"/>
          </a:endParaRPr>
        </a:p>
        <a:p>
          <a:endParaRPr lang="en-NZ" sz="1400">
            <a:solidFill>
              <a:schemeClr val="bg1"/>
            </a:solidFill>
            <a:effectLst/>
            <a:latin typeface="+mn-lt"/>
            <a:ea typeface="+mn-ea"/>
            <a:cs typeface="+mn-cs"/>
          </a:endParaRPr>
        </a:p>
        <a:p>
          <a:r>
            <a:rPr lang="en-US" sz="1400">
              <a:solidFill>
                <a:schemeClr val="bg1"/>
              </a:solidFill>
              <a:effectLst/>
              <a:latin typeface="+mn-lt"/>
              <a:ea typeface="+mn-ea"/>
              <a:cs typeface="+mn-cs"/>
            </a:rPr>
            <a:t>It’s important to know that the PMN test isn’t calibrated for samples deeper than 0-30 cm, so if it is added to a 0-60 cm mineral N or deep N test then you are wasting your money.</a:t>
          </a:r>
        </a:p>
        <a:p>
          <a:endParaRPr lang="en-NZ" sz="1400">
            <a:solidFill>
              <a:schemeClr val="bg1"/>
            </a:solidFill>
            <a:effectLst/>
            <a:latin typeface="+mn-lt"/>
            <a:ea typeface="+mn-ea"/>
            <a:cs typeface="+mn-cs"/>
          </a:endParaRPr>
        </a:p>
        <a:p>
          <a:r>
            <a:rPr lang="en-US" sz="1400">
              <a:solidFill>
                <a:schemeClr val="bg1"/>
              </a:solidFill>
              <a:effectLst/>
              <a:latin typeface="+mn-lt"/>
              <a:ea typeface="+mn-ea"/>
              <a:cs typeface="+mn-cs"/>
            </a:rPr>
            <a:t>Soil test results, and therefore the soil N supply estimate, can vary across a paddock if there are variations in your soil type or paddock history.  To factor this in a good spread of sub samples is required or separate samples in a paddock. </a:t>
          </a:r>
          <a:endParaRPr lang="en-NZ" sz="1400">
            <a:solidFill>
              <a:schemeClr val="bg1"/>
            </a:solidFill>
            <a:effectLst/>
            <a:latin typeface="+mn-lt"/>
            <a:ea typeface="+mn-ea"/>
            <a:cs typeface="+mn-cs"/>
          </a:endParaRPr>
        </a:p>
        <a:p>
          <a:endParaRPr lang="en-NZ" sz="1800" b="1" u="sng">
            <a:solidFill>
              <a:schemeClr val="bg1"/>
            </a:solidFill>
          </a:endParaRPr>
        </a:p>
      </xdr:txBody>
    </xdr:sp>
    <xdr:clientData/>
  </xdr:twoCellAnchor>
  <xdr:twoCellAnchor>
    <xdr:from>
      <xdr:col>1</xdr:col>
      <xdr:colOff>139700</xdr:colOff>
      <xdr:row>4</xdr:row>
      <xdr:rowOff>187614</xdr:rowOff>
    </xdr:from>
    <xdr:to>
      <xdr:col>17</xdr:col>
      <xdr:colOff>547831</xdr:colOff>
      <xdr:row>11</xdr:row>
      <xdr:rowOff>196850</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400050" y="1749714"/>
          <a:ext cx="10161731" cy="320963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NZ" sz="1800" b="1" u="sng">
              <a:solidFill>
                <a:schemeClr val="bg1"/>
              </a:solidFill>
            </a:rPr>
            <a:t>Introduction</a:t>
          </a:r>
        </a:p>
        <a:p>
          <a:pPr lvl="0"/>
          <a:r>
            <a:rPr lang="en-NZ" sz="1400">
              <a:solidFill>
                <a:schemeClr val="bg1"/>
              </a:solidFill>
              <a:effectLst/>
              <a:latin typeface="+mn-lt"/>
              <a:ea typeface="+mn-ea"/>
              <a:cs typeface="+mn-cs"/>
            </a:rPr>
            <a:t>-   Nitrogen (N) management for arable growers will become increasingly important over the next five years. </a:t>
          </a:r>
        </a:p>
        <a:p>
          <a:pPr lvl="0"/>
          <a:r>
            <a:rPr lang="en-NZ" sz="1400">
              <a:solidFill>
                <a:schemeClr val="bg1"/>
              </a:solidFill>
              <a:effectLst/>
              <a:latin typeface="+mn-lt"/>
              <a:ea typeface="+mn-ea"/>
              <a:cs typeface="+mn-cs"/>
            </a:rPr>
            <a:t>-   Key drivers for this are: Increased price of urea, N fertiliser is a major source of greenhouse gas emissions from crops, and farms</a:t>
          </a:r>
        </a:p>
        <a:p>
          <a:pPr lvl="0"/>
          <a:r>
            <a:rPr lang="en-NZ" sz="1400">
              <a:solidFill>
                <a:schemeClr val="bg1"/>
              </a:solidFill>
              <a:effectLst/>
              <a:latin typeface="+mn-lt"/>
              <a:ea typeface="+mn-ea"/>
              <a:cs typeface="+mn-cs"/>
            </a:rPr>
            <a:t>    (&gt;20ha) needing to complete a freshwater farm plan.</a:t>
          </a:r>
        </a:p>
        <a:p>
          <a:pPr lvl="0"/>
          <a:r>
            <a:rPr lang="en-NZ" sz="1400">
              <a:solidFill>
                <a:schemeClr val="bg1"/>
              </a:solidFill>
              <a:effectLst/>
              <a:latin typeface="+mn-lt"/>
              <a:ea typeface="+mn-ea"/>
              <a:cs typeface="+mn-cs"/>
            </a:rPr>
            <a:t>-   Figure 1 shows the gap between crop demand and soil and residue N supply that is generally filled with fertiliser N. </a:t>
          </a:r>
        </a:p>
        <a:p>
          <a:pPr lvl="0"/>
          <a:r>
            <a:rPr lang="en-NZ" sz="1400">
              <a:solidFill>
                <a:schemeClr val="bg1"/>
              </a:solidFill>
              <a:effectLst/>
              <a:latin typeface="+mn-lt"/>
              <a:ea typeface="+mn-ea"/>
              <a:cs typeface="+mn-cs"/>
            </a:rPr>
            <a:t>-   In order to make better decisions about that fertiliser N we need to think about the 4 Rs of nutrient management:      </a:t>
          </a:r>
        </a:p>
        <a:p>
          <a:pPr lvl="0"/>
          <a:r>
            <a:rPr lang="en-NZ" sz="1400">
              <a:solidFill>
                <a:schemeClr val="bg1"/>
              </a:solidFill>
              <a:effectLst/>
              <a:latin typeface="+mn-lt"/>
              <a:ea typeface="+mn-ea"/>
              <a:cs typeface="+mn-cs"/>
            </a:rPr>
            <a:t>      </a:t>
          </a:r>
        </a:p>
        <a:p>
          <a:pPr lvl="0"/>
          <a:r>
            <a:rPr lang="en-NZ" sz="1400">
              <a:solidFill>
                <a:schemeClr val="bg1"/>
              </a:solidFill>
              <a:effectLst/>
              <a:latin typeface="+mn-lt"/>
              <a:ea typeface="+mn-ea"/>
              <a:cs typeface="+mn-cs"/>
            </a:rPr>
            <a:t>    …</a:t>
          </a:r>
          <a:r>
            <a:rPr lang="en-NZ" sz="1400" b="1">
              <a:solidFill>
                <a:schemeClr val="bg1"/>
              </a:solidFill>
              <a:effectLst/>
              <a:latin typeface="+mn-lt"/>
              <a:ea typeface="+mn-ea"/>
              <a:cs typeface="+mn-cs"/>
            </a:rPr>
            <a:t>Right product, Right rate, Right time, Right place.</a:t>
          </a:r>
        </a:p>
        <a:p>
          <a:pPr lvl="0"/>
          <a:endParaRPr lang="en-NZ" sz="1400">
            <a:solidFill>
              <a:schemeClr val="bg1"/>
            </a:solidFill>
            <a:effectLst/>
            <a:latin typeface="+mn-lt"/>
            <a:ea typeface="+mn-ea"/>
            <a:cs typeface="+mn-cs"/>
          </a:endParaRPr>
        </a:p>
        <a:p>
          <a:pPr lvl="0"/>
          <a:r>
            <a:rPr lang="en-NZ" sz="1400">
              <a:solidFill>
                <a:schemeClr val="bg1"/>
              </a:solidFill>
              <a:effectLst/>
              <a:latin typeface="+mn-lt"/>
              <a:ea typeface="+mn-ea"/>
              <a:cs typeface="+mn-cs"/>
            </a:rPr>
            <a:t>-   Fertiliser N input can have a significant effect on residual mineral N post harvest.</a:t>
          </a:r>
        </a:p>
        <a:p>
          <a:pPr lvl="0"/>
          <a:r>
            <a:rPr lang="en-NZ" sz="1400">
              <a:solidFill>
                <a:schemeClr val="bg1"/>
              </a:solidFill>
              <a:effectLst/>
              <a:latin typeface="+mn-lt"/>
              <a:ea typeface="+mn-ea"/>
              <a:cs typeface="+mn-cs"/>
            </a:rPr>
            <a:t>-   High residual soil mineral N measured post harvest can be an indicator of risk of N leaching.</a:t>
          </a:r>
        </a:p>
        <a:p>
          <a:pPr lvl="0"/>
          <a:r>
            <a:rPr lang="en-NZ" sz="1400">
              <a:solidFill>
                <a:schemeClr val="bg1"/>
              </a:solidFill>
              <a:effectLst/>
              <a:latin typeface="+mn-lt"/>
              <a:ea typeface="+mn-ea"/>
              <a:cs typeface="+mn-cs"/>
            </a:rPr>
            <a:t>-   Research shows there was no difference in residual mineral N between the GMP and nil N treatments, reinforcing that good N</a:t>
          </a:r>
        </a:p>
        <a:p>
          <a:pPr lvl="0"/>
          <a:r>
            <a:rPr lang="en-NZ" sz="1400">
              <a:solidFill>
                <a:schemeClr val="bg1"/>
              </a:solidFill>
              <a:effectLst/>
              <a:latin typeface="+mn-lt"/>
              <a:ea typeface="+mn-ea"/>
              <a:cs typeface="+mn-cs"/>
            </a:rPr>
            <a:t>     management can reduce risk of N loss.</a:t>
          </a:r>
        </a:p>
        <a:p>
          <a:endParaRPr lang="en-NZ" sz="1800" b="1" u="sng">
            <a:solidFill>
              <a:schemeClr val="bg1"/>
            </a:solidFill>
          </a:endParaRPr>
        </a:p>
      </xdr:txBody>
    </xdr:sp>
    <xdr:clientData/>
  </xdr:twoCellAnchor>
  <xdr:twoCellAnchor editAs="oneCell">
    <xdr:from>
      <xdr:col>0</xdr:col>
      <xdr:colOff>57150</xdr:colOff>
      <xdr:row>4</xdr:row>
      <xdr:rowOff>195119</xdr:rowOff>
    </xdr:from>
    <xdr:to>
      <xdr:col>1</xdr:col>
      <xdr:colOff>62923</xdr:colOff>
      <xdr:row>5</xdr:row>
      <xdr:rowOff>196273</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150" y="1757219"/>
          <a:ext cx="266123" cy="458354"/>
        </a:xfrm>
        <a:prstGeom prst="rect">
          <a:avLst/>
        </a:prstGeom>
      </xdr:spPr>
    </xdr:pic>
    <xdr:clientData/>
  </xdr:twoCellAnchor>
  <xdr:twoCellAnchor>
    <xdr:from>
      <xdr:col>1</xdr:col>
      <xdr:colOff>273051</xdr:colOff>
      <xdr:row>46</xdr:row>
      <xdr:rowOff>154132</xdr:rowOff>
    </xdr:from>
    <xdr:to>
      <xdr:col>3</xdr:col>
      <xdr:colOff>565151</xdr:colOff>
      <xdr:row>51</xdr:row>
      <xdr:rowOff>31750</xdr:rowOff>
    </xdr:to>
    <xdr:sp macro="" textlink="">
      <xdr:nvSpPr>
        <xdr:cNvPr id="24" name="TextBox 23">
          <a:hlinkClick xmlns:r="http://schemas.openxmlformats.org/officeDocument/2006/relationships" r:id="rId4"/>
          <a:extLst>
            <a:ext uri="{FF2B5EF4-FFF2-40B4-BE49-F238E27FC236}">
              <a16:creationId xmlns:a16="http://schemas.microsoft.com/office/drawing/2014/main" id="{00000000-0008-0000-0000-000018000000}"/>
            </a:ext>
          </a:extLst>
        </xdr:cNvPr>
        <xdr:cNvSpPr txBox="1"/>
      </xdr:nvSpPr>
      <xdr:spPr>
        <a:xfrm>
          <a:off x="533401" y="14289232"/>
          <a:ext cx="1511300" cy="7983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400"/>
            <a:t>N Question 1: "What have I got now?"</a:t>
          </a:r>
        </a:p>
      </xdr:txBody>
    </xdr:sp>
    <xdr:clientData/>
  </xdr:twoCellAnchor>
  <xdr:twoCellAnchor editAs="oneCell">
    <xdr:from>
      <xdr:col>0</xdr:col>
      <xdr:colOff>25400</xdr:colOff>
      <xdr:row>11</xdr:row>
      <xdr:rowOff>327314</xdr:rowOff>
    </xdr:from>
    <xdr:to>
      <xdr:col>1</xdr:col>
      <xdr:colOff>31173</xdr:colOff>
      <xdr:row>12</xdr:row>
      <xdr:rowOff>328469</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400" y="5089814"/>
          <a:ext cx="266123" cy="458355"/>
        </a:xfrm>
        <a:prstGeom prst="rect">
          <a:avLst/>
        </a:prstGeom>
      </xdr:spPr>
    </xdr:pic>
    <xdr:clientData/>
  </xdr:twoCellAnchor>
  <xdr:twoCellAnchor editAs="oneCell">
    <xdr:from>
      <xdr:col>0</xdr:col>
      <xdr:colOff>0</xdr:colOff>
      <xdr:row>23</xdr:row>
      <xdr:rowOff>254577</xdr:rowOff>
    </xdr:from>
    <xdr:to>
      <xdr:col>1</xdr:col>
      <xdr:colOff>5773</xdr:colOff>
      <xdr:row>25</xdr:row>
      <xdr:rowOff>71581</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9735127"/>
          <a:ext cx="266123" cy="458354"/>
        </a:xfrm>
        <a:prstGeom prst="rect">
          <a:avLst/>
        </a:prstGeom>
      </xdr:spPr>
    </xdr:pic>
    <xdr:clientData/>
  </xdr:twoCellAnchor>
  <xdr:twoCellAnchor>
    <xdr:from>
      <xdr:col>13</xdr:col>
      <xdr:colOff>398368</xdr:colOff>
      <xdr:row>50</xdr:row>
      <xdr:rowOff>34041</xdr:rowOff>
    </xdr:from>
    <xdr:to>
      <xdr:col>17</xdr:col>
      <xdr:colOff>57150</xdr:colOff>
      <xdr:row>54</xdr:row>
      <xdr:rowOff>63500</xdr:rowOff>
    </xdr:to>
    <xdr:sp macro="" textlink="">
      <xdr:nvSpPr>
        <xdr:cNvPr id="30" name="TextBox 29">
          <a:hlinkClick xmlns:r="http://schemas.openxmlformats.org/officeDocument/2006/relationships" r:id="rId5"/>
          <a:extLst>
            <a:ext uri="{FF2B5EF4-FFF2-40B4-BE49-F238E27FC236}">
              <a16:creationId xmlns:a16="http://schemas.microsoft.com/office/drawing/2014/main" id="{00000000-0008-0000-0000-00001E000000}"/>
            </a:ext>
          </a:extLst>
        </xdr:cNvPr>
        <xdr:cNvSpPr txBox="1"/>
      </xdr:nvSpPr>
      <xdr:spPr>
        <a:xfrm>
          <a:off x="7973918" y="14905741"/>
          <a:ext cx="2097182" cy="7660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400"/>
            <a:t>N Question 2: "How much Soil</a:t>
          </a:r>
          <a:r>
            <a:rPr lang="en-NZ" sz="1400" baseline="0"/>
            <a:t> </a:t>
          </a:r>
          <a:r>
            <a:rPr lang="en-NZ" sz="1400"/>
            <a:t>N might become available?"</a:t>
          </a:r>
        </a:p>
      </xdr:txBody>
    </xdr:sp>
    <xdr:clientData/>
  </xdr:twoCellAnchor>
  <xdr:twoCellAnchor>
    <xdr:from>
      <xdr:col>13</xdr:col>
      <xdr:colOff>508001</xdr:colOff>
      <xdr:row>42</xdr:row>
      <xdr:rowOff>95250</xdr:rowOff>
    </xdr:from>
    <xdr:to>
      <xdr:col>17</xdr:col>
      <xdr:colOff>304801</xdr:colOff>
      <xdr:row>46</xdr:row>
      <xdr:rowOff>152400</xdr:rowOff>
    </xdr:to>
    <xdr:sp macro="" textlink="">
      <xdr:nvSpPr>
        <xdr:cNvPr id="31" name="TextBox 30">
          <a:hlinkClick xmlns:r="http://schemas.openxmlformats.org/officeDocument/2006/relationships" r:id="rId6"/>
          <a:extLst>
            <a:ext uri="{FF2B5EF4-FFF2-40B4-BE49-F238E27FC236}">
              <a16:creationId xmlns:a16="http://schemas.microsoft.com/office/drawing/2014/main" id="{00000000-0008-0000-0000-00001F000000}"/>
            </a:ext>
          </a:extLst>
        </xdr:cNvPr>
        <xdr:cNvSpPr txBox="1"/>
      </xdr:nvSpPr>
      <xdr:spPr>
        <a:xfrm>
          <a:off x="8083551" y="13493750"/>
          <a:ext cx="2235200" cy="793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400"/>
            <a:t>N Question 4: "How much N fertiliser do I need to apply and when?"</a:t>
          </a:r>
        </a:p>
      </xdr:txBody>
    </xdr:sp>
    <xdr:clientData/>
  </xdr:twoCellAnchor>
  <xdr:twoCellAnchor editAs="oneCell">
    <xdr:from>
      <xdr:col>0</xdr:col>
      <xdr:colOff>6350</xdr:colOff>
      <xdr:row>40</xdr:row>
      <xdr:rowOff>114300</xdr:rowOff>
    </xdr:from>
    <xdr:to>
      <xdr:col>1</xdr:col>
      <xdr:colOff>12123</xdr:colOff>
      <xdr:row>43</xdr:row>
      <xdr:rowOff>20204</xdr:rowOff>
    </xdr:to>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350" y="13144500"/>
          <a:ext cx="266123" cy="458354"/>
        </a:xfrm>
        <a:prstGeom prst="rect">
          <a:avLst/>
        </a:prstGeom>
      </xdr:spPr>
    </xdr:pic>
    <xdr:clientData/>
  </xdr:twoCellAnchor>
  <xdr:twoCellAnchor editAs="oneCell">
    <xdr:from>
      <xdr:col>0</xdr:col>
      <xdr:colOff>6350</xdr:colOff>
      <xdr:row>62</xdr:row>
      <xdr:rowOff>139700</xdr:rowOff>
    </xdr:from>
    <xdr:to>
      <xdr:col>1</xdr:col>
      <xdr:colOff>12123</xdr:colOff>
      <xdr:row>65</xdr:row>
      <xdr:rowOff>45604</xdr:rowOff>
    </xdr:to>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350" y="17303750"/>
          <a:ext cx="266123" cy="458354"/>
        </a:xfrm>
        <a:prstGeom prst="rect">
          <a:avLst/>
        </a:prstGeom>
      </xdr:spPr>
    </xdr:pic>
    <xdr:clientData/>
  </xdr:twoCellAnchor>
  <xdr:twoCellAnchor editAs="oneCell">
    <xdr:from>
      <xdr:col>0</xdr:col>
      <xdr:colOff>0</xdr:colOff>
      <xdr:row>88</xdr:row>
      <xdr:rowOff>120650</xdr:rowOff>
    </xdr:from>
    <xdr:to>
      <xdr:col>1</xdr:col>
      <xdr:colOff>5773</xdr:colOff>
      <xdr:row>91</xdr:row>
      <xdr:rowOff>26554</xdr:rowOff>
    </xdr:to>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22269450"/>
          <a:ext cx="266123" cy="458354"/>
        </a:xfrm>
        <a:prstGeom prst="rect">
          <a:avLst/>
        </a:prstGeom>
      </xdr:spPr>
    </xdr:pic>
    <xdr:clientData/>
  </xdr:twoCellAnchor>
  <xdr:twoCellAnchor>
    <xdr:from>
      <xdr:col>1</xdr:col>
      <xdr:colOff>146627</xdr:colOff>
      <xdr:row>2</xdr:row>
      <xdr:rowOff>31751</xdr:rowOff>
    </xdr:from>
    <xdr:to>
      <xdr:col>16</xdr:col>
      <xdr:colOff>330200</xdr:colOff>
      <xdr:row>2</xdr:row>
      <xdr:rowOff>323850</xdr:rowOff>
    </xdr:to>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406977" y="476251"/>
          <a:ext cx="9327573" cy="292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400" b="1">
              <a:solidFill>
                <a:sysClr val="windowText" lastClr="000000"/>
              </a:solidFill>
            </a:rPr>
            <a:t>Note: This workbook only runs in MS Excel stand alone software. It does not work in Excel in a browser or in Chrome sheets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1</xdr:row>
      <xdr:rowOff>63501</xdr:rowOff>
    </xdr:from>
    <xdr:to>
      <xdr:col>9</xdr:col>
      <xdr:colOff>258041</xdr:colOff>
      <xdr:row>3</xdr:row>
      <xdr:rowOff>57728</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41300" y="427183"/>
          <a:ext cx="8866332" cy="6234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t>Soil mineral</a:t>
          </a:r>
          <a:r>
            <a:rPr lang="en-NZ" sz="1100" baseline="0"/>
            <a:t> N is the amount of plant available nitrogen you've got at the time of sampling. Estimated mineralised N derived from a potentially mineralisable N test is the amount of plant available nitrogen you </a:t>
          </a:r>
          <a:r>
            <a:rPr lang="en-NZ" sz="1100" b="1" i="1" u="sng" baseline="0"/>
            <a:t>might </a:t>
          </a:r>
          <a:r>
            <a:rPr lang="en-NZ" sz="1100" b="0" i="0" u="none" baseline="0"/>
            <a:t>get through the growing season. Total soil N supply adds what you've got (soil mineral N) to what you might get (PMN) to give you an indication of how much N your soil could provide to the crop.</a:t>
          </a:r>
          <a:endParaRPr lang="en-NZ" sz="1100" b="1" i="1" u="sng"/>
        </a:p>
      </xdr:txBody>
    </xdr:sp>
    <xdr:clientData/>
  </xdr:twoCellAnchor>
  <mc:AlternateContent xmlns:mc="http://schemas.openxmlformats.org/markup-compatibility/2006">
    <mc:Choice xmlns:a14="http://schemas.microsoft.com/office/drawing/2010/main" Requires="a14">
      <xdr:twoCellAnchor editAs="oneCell">
        <xdr:from>
          <xdr:col>3</xdr:col>
          <xdr:colOff>85725</xdr:colOff>
          <xdr:row>17</xdr:row>
          <xdr:rowOff>19050</xdr:rowOff>
        </xdr:from>
        <xdr:to>
          <xdr:col>3</xdr:col>
          <xdr:colOff>371475</xdr:colOff>
          <xdr:row>18</xdr:row>
          <xdr:rowOff>38100</xdr:rowOff>
        </xdr:to>
        <xdr:sp macro="" textlink="">
          <xdr:nvSpPr>
            <xdr:cNvPr id="6145" name="HelpBulkDens"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85725</xdr:rowOff>
        </xdr:from>
        <xdr:to>
          <xdr:col>2</xdr:col>
          <xdr:colOff>276225</xdr:colOff>
          <xdr:row>44</xdr:row>
          <xdr:rowOff>28575</xdr:rowOff>
        </xdr:to>
        <xdr:sp macro="" textlink="">
          <xdr:nvSpPr>
            <xdr:cNvPr id="6146" name="ClearData"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41</xdr:row>
          <xdr:rowOff>95250</xdr:rowOff>
        </xdr:from>
        <xdr:to>
          <xdr:col>4</xdr:col>
          <xdr:colOff>123825</xdr:colOff>
          <xdr:row>44</xdr:row>
          <xdr:rowOff>38100</xdr:rowOff>
        </xdr:to>
        <xdr:sp macro="" textlink="">
          <xdr:nvSpPr>
            <xdr:cNvPr id="6152" name="SaveResults"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152400</xdr:colOff>
      <xdr:row>10</xdr:row>
      <xdr:rowOff>19050</xdr:rowOff>
    </xdr:from>
    <xdr:to>
      <xdr:col>4</xdr:col>
      <xdr:colOff>685800</xdr:colOff>
      <xdr:row>40</xdr:row>
      <xdr:rowOff>12700</xdr:rowOff>
    </xdr:to>
    <xdr:sp macro="" textlink="">
      <xdr:nvSpPr>
        <xdr:cNvPr id="5" name="Right Brace 4">
          <a:extLst>
            <a:ext uri="{FF2B5EF4-FFF2-40B4-BE49-F238E27FC236}">
              <a16:creationId xmlns:a16="http://schemas.microsoft.com/office/drawing/2014/main" id="{00000000-0008-0000-0100-000005000000}"/>
            </a:ext>
          </a:extLst>
        </xdr:cNvPr>
        <xdr:cNvSpPr/>
      </xdr:nvSpPr>
      <xdr:spPr>
        <a:xfrm>
          <a:off x="4527550" y="2463800"/>
          <a:ext cx="533400" cy="5937250"/>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NZ" sz="1100"/>
        </a:p>
      </xdr:txBody>
    </xdr:sp>
    <xdr:clientData/>
  </xdr:twoCellAnchor>
  <xdr:twoCellAnchor>
    <xdr:from>
      <xdr:col>11</xdr:col>
      <xdr:colOff>146050</xdr:colOff>
      <xdr:row>10</xdr:row>
      <xdr:rowOff>25400</xdr:rowOff>
    </xdr:from>
    <xdr:to>
      <xdr:col>11</xdr:col>
      <xdr:colOff>679450</xdr:colOff>
      <xdr:row>39</xdr:row>
      <xdr:rowOff>63500</xdr:rowOff>
    </xdr:to>
    <xdr:sp macro="" textlink="">
      <xdr:nvSpPr>
        <xdr:cNvPr id="9" name="Right Brace 8">
          <a:extLst>
            <a:ext uri="{FF2B5EF4-FFF2-40B4-BE49-F238E27FC236}">
              <a16:creationId xmlns:a16="http://schemas.microsoft.com/office/drawing/2014/main" id="{00000000-0008-0000-0100-000009000000}"/>
            </a:ext>
          </a:extLst>
        </xdr:cNvPr>
        <xdr:cNvSpPr/>
      </xdr:nvSpPr>
      <xdr:spPr>
        <a:xfrm>
          <a:off x="11042650" y="2470150"/>
          <a:ext cx="533400" cy="5848350"/>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NZ" sz="1100"/>
        </a:p>
      </xdr:txBody>
    </xdr:sp>
    <xdr:clientData/>
  </xdr:twoCellAnchor>
  <xdr:twoCellAnchor>
    <xdr:from>
      <xdr:col>12</xdr:col>
      <xdr:colOff>60324</xdr:colOff>
      <xdr:row>19</xdr:row>
      <xdr:rowOff>114300</xdr:rowOff>
    </xdr:from>
    <xdr:to>
      <xdr:col>19</xdr:col>
      <xdr:colOff>1003300</xdr:colOff>
      <xdr:row>37</xdr:row>
      <xdr:rowOff>165100</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390525</xdr:colOff>
          <xdr:row>23</xdr:row>
          <xdr:rowOff>142875</xdr:rowOff>
        </xdr:from>
        <xdr:to>
          <xdr:col>4</xdr:col>
          <xdr:colOff>238125</xdr:colOff>
          <xdr:row>25</xdr:row>
          <xdr:rowOff>123825</xdr:rowOff>
        </xdr:to>
        <xdr:sp macro="" textlink="">
          <xdr:nvSpPr>
            <xdr:cNvPr id="1032" name="SaveResults"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5</xdr:col>
      <xdr:colOff>212482</xdr:colOff>
      <xdr:row>7</xdr:row>
      <xdr:rowOff>147515</xdr:rowOff>
    </xdr:from>
    <xdr:to>
      <xdr:col>12</xdr:col>
      <xdr:colOff>4885</xdr:colOff>
      <xdr:row>25</xdr:row>
      <xdr:rowOff>122115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4808905" y="1500553"/>
          <a:ext cx="4066442" cy="302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t>Instructions:</a:t>
          </a:r>
        </a:p>
        <a:p>
          <a:r>
            <a:rPr lang="en-NZ" sz="1100"/>
            <a:t>- Enter data into all the </a:t>
          </a:r>
          <a:r>
            <a:rPr lang="en-NZ" sz="1100" b="1">
              <a:solidFill>
                <a:schemeClr val="accent6">
                  <a:lumMod val="75000"/>
                </a:schemeClr>
              </a:solidFill>
            </a:rPr>
            <a:t>Green</a:t>
          </a:r>
          <a:r>
            <a:rPr lang="en-NZ" sz="1100" baseline="0"/>
            <a:t> boxes to get a result.</a:t>
          </a:r>
        </a:p>
        <a:p>
          <a:r>
            <a:rPr lang="en-NZ" sz="1100" baseline="0"/>
            <a:t>- Sample depth needs to be a single number (i.e for 0-15cm sample enter '15').</a:t>
          </a:r>
        </a:p>
        <a:p>
          <a:r>
            <a:rPr lang="en-NZ" sz="1100" baseline="0"/>
            <a:t>- The result for the test strip can either be estimated from the scale on   side of the test strip container or from using the phone app and scan card.</a:t>
          </a:r>
        </a:p>
        <a:p>
          <a:r>
            <a:rPr lang="en-NZ" sz="1100" baseline="0"/>
            <a:t>- Soil texture and moisture need to be selected from the dropdown menus for each box.</a:t>
          </a:r>
        </a:p>
        <a:p>
          <a:r>
            <a:rPr lang="en-NZ" sz="1100" baseline="0"/>
            <a:t>- To save test results click on the 'Save Results' button - this will copy data to the results worksheet for your future records. Clicking on this button will also clear the results from this sheet so you can enter another test.</a:t>
          </a:r>
        </a:p>
        <a:p>
          <a:endParaRPr lang="en-NZ" sz="1100" baseline="0"/>
        </a:p>
        <a:p>
          <a:r>
            <a:rPr lang="en-NZ" sz="1100" baseline="0"/>
            <a:t>NOTE: The Quick N test only measures the level of nitrate-N in the soil</a:t>
          </a:r>
          <a:endParaRPr lang="en-NZ" sz="1100"/>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23</xdr:row>
          <xdr:rowOff>133350</xdr:rowOff>
        </xdr:from>
        <xdr:to>
          <xdr:col>2</xdr:col>
          <xdr:colOff>95250</xdr:colOff>
          <xdr:row>25</xdr:row>
          <xdr:rowOff>104775</xdr:rowOff>
        </xdr:to>
        <xdr:sp macro="" textlink="">
          <xdr:nvSpPr>
            <xdr:cNvPr id="1037" name="ClearData" hidden="1">
              <a:extLst>
                <a:ext uri="{63B3BB69-23CF-44E3-9099-C40C66FF867C}">
                  <a14:compatExt spid="_x0000_s1037"/>
                </a:ext>
                <a:ext uri="{FF2B5EF4-FFF2-40B4-BE49-F238E27FC236}">
                  <a16:creationId xmlns:a16="http://schemas.microsoft.com/office/drawing/2014/main" id="{00000000-0008-0000-03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17</xdr:row>
          <xdr:rowOff>85725</xdr:rowOff>
        </xdr:from>
        <xdr:to>
          <xdr:col>3</xdr:col>
          <xdr:colOff>371475</xdr:colOff>
          <xdr:row>19</xdr:row>
          <xdr:rowOff>19050</xdr:rowOff>
        </xdr:to>
        <xdr:sp macro="" textlink="">
          <xdr:nvSpPr>
            <xdr:cNvPr id="1041" name="HelpBulkDen"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269012</xdr:colOff>
      <xdr:row>2</xdr:row>
      <xdr:rowOff>19049</xdr:rowOff>
    </xdr:from>
    <xdr:to>
      <xdr:col>17</xdr:col>
      <xdr:colOff>400050</xdr:colOff>
      <xdr:row>47</xdr:row>
      <xdr:rowOff>38100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269012" y="438149"/>
          <a:ext cx="10494238" cy="830580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800" b="1" u="sng">
              <a:solidFill>
                <a:schemeClr val="bg1"/>
              </a:solidFill>
            </a:rPr>
            <a:t>Tips on Soil Sampling</a:t>
          </a:r>
        </a:p>
        <a:p>
          <a:endParaRPr lang="en-NZ" sz="1400">
            <a:solidFill>
              <a:schemeClr val="bg1"/>
            </a:solidFill>
            <a:effectLst/>
            <a:latin typeface="+mn-lt"/>
            <a:ea typeface="+mn-ea"/>
            <a:cs typeface="+mn-cs"/>
          </a:endParaRPr>
        </a:p>
        <a:p>
          <a:r>
            <a:rPr lang="en-US" sz="1400" b="0">
              <a:solidFill>
                <a:schemeClr val="bg1"/>
              </a:solidFill>
              <a:effectLst/>
              <a:latin typeface="+mn-lt"/>
              <a:ea typeface="+mn-ea"/>
              <a:cs typeface="+mn-cs"/>
            </a:rPr>
            <a:t>Firstly, try</a:t>
          </a:r>
          <a:r>
            <a:rPr lang="en-US" sz="1400" b="0" baseline="0">
              <a:solidFill>
                <a:schemeClr val="bg1"/>
              </a:solidFill>
              <a:effectLst/>
              <a:latin typeface="+mn-lt"/>
              <a:ea typeface="+mn-ea"/>
              <a:cs typeface="+mn-cs"/>
            </a:rPr>
            <a:t> to avoid the view that soil sampling is a discretionary expense. A good approach to soil sampling will provide sound information for decision making which can lead to better yields and fertiliser savings.</a:t>
          </a:r>
          <a:r>
            <a:rPr lang="en-NZ" sz="1400" b="0">
              <a:solidFill>
                <a:schemeClr val="bg1"/>
              </a:solidFill>
              <a:effectLst/>
              <a:latin typeface="+mn-lt"/>
              <a:ea typeface="+mn-ea"/>
              <a:cs typeface="+mn-cs"/>
            </a:rPr>
            <a:t> </a:t>
          </a:r>
        </a:p>
        <a:p>
          <a:endParaRPr lang="en-NZ" sz="1400">
            <a:solidFill>
              <a:schemeClr val="bg1"/>
            </a:solidFill>
            <a:effectLst/>
            <a:latin typeface="+mn-lt"/>
            <a:ea typeface="+mn-ea"/>
            <a:cs typeface="+mn-cs"/>
          </a:endParaRPr>
        </a:p>
        <a:p>
          <a:r>
            <a:rPr lang="en-NZ" sz="1400">
              <a:solidFill>
                <a:schemeClr val="bg1"/>
              </a:solidFill>
              <a:effectLst/>
              <a:latin typeface="+mn-lt"/>
              <a:ea typeface="+mn-ea"/>
              <a:cs typeface="+mn-cs"/>
            </a:rPr>
            <a:t>The</a:t>
          </a:r>
          <a:r>
            <a:rPr lang="en-NZ" sz="1400" baseline="0">
              <a:solidFill>
                <a:schemeClr val="bg1"/>
              </a:solidFill>
              <a:effectLst/>
              <a:latin typeface="+mn-lt"/>
              <a:ea typeface="+mn-ea"/>
              <a:cs typeface="+mn-cs"/>
            </a:rPr>
            <a:t> method and extent of sampling required will be influenced by your soil type(s) and variability.</a:t>
          </a:r>
          <a:endParaRPr lang="en-NZ" sz="1400">
            <a:solidFill>
              <a:schemeClr val="bg1"/>
            </a:solidFill>
            <a:effectLst/>
            <a:latin typeface="+mn-lt"/>
            <a:ea typeface="+mn-ea"/>
            <a:cs typeface="+mn-cs"/>
          </a:endParaRPr>
        </a:p>
        <a:p>
          <a:endParaRPr lang="en-NZ" sz="1400">
            <a:solidFill>
              <a:schemeClr val="bg1"/>
            </a:solidFill>
            <a:effectLst/>
            <a:latin typeface="+mn-lt"/>
            <a:ea typeface="+mn-ea"/>
            <a:cs typeface="+mn-cs"/>
          </a:endParaRPr>
        </a:p>
        <a:p>
          <a:r>
            <a:rPr lang="en-NZ" sz="1400" b="1" i="1">
              <a:solidFill>
                <a:schemeClr val="bg1"/>
              </a:solidFill>
              <a:effectLst/>
              <a:latin typeface="+mn-lt"/>
              <a:ea typeface="+mn-ea"/>
              <a:cs typeface="+mn-cs"/>
            </a:rPr>
            <a:t>What depth(s) should I sample?</a:t>
          </a:r>
        </a:p>
        <a:p>
          <a:r>
            <a:rPr lang="en-NZ" sz="1400">
              <a:solidFill>
                <a:schemeClr val="bg1"/>
              </a:solidFill>
              <a:effectLst/>
              <a:latin typeface="+mn-lt"/>
              <a:ea typeface="+mn-ea"/>
              <a:cs typeface="+mn-cs"/>
            </a:rPr>
            <a:t>Generally for crops either 0-15cm or 0-30cm, but the deeper the better</a:t>
          </a:r>
          <a:r>
            <a:rPr lang="en-NZ" sz="1400" baseline="0">
              <a:solidFill>
                <a:schemeClr val="bg1"/>
              </a:solidFill>
              <a:effectLst/>
              <a:latin typeface="+mn-lt"/>
              <a:ea typeface="+mn-ea"/>
              <a:cs typeface="+mn-cs"/>
            </a:rPr>
            <a:t> if soil conditions and sampling equipment allow. Better to do 0-15cm than nothing at all. For N management decisions these samples are best taken in early spring before starting your fertiliser programmme.</a:t>
          </a:r>
        </a:p>
        <a:p>
          <a:endParaRPr lang="en-NZ" sz="1400" baseline="0">
            <a:solidFill>
              <a:schemeClr val="bg1"/>
            </a:solidFill>
            <a:effectLst/>
            <a:latin typeface="+mn-lt"/>
            <a:ea typeface="+mn-ea"/>
            <a:cs typeface="+mn-cs"/>
          </a:endParaRPr>
        </a:p>
        <a:p>
          <a:r>
            <a:rPr lang="en-NZ" sz="1400" baseline="0">
              <a:solidFill>
                <a:schemeClr val="bg1"/>
              </a:solidFill>
              <a:effectLst/>
              <a:latin typeface="+mn-lt"/>
              <a:ea typeface="+mn-ea"/>
              <a:cs typeface="+mn-cs"/>
            </a:rPr>
            <a:t>You will often hear about the 'deep N test' - this is more correctly  defined as a deep soil sample, normally to 60cm, that is tested for mineral N (plant available). Note the PMN soil test is not calibrated for samples below 30cm so don't ask for this test for these deep samples. This deep test can be used to see if any excess N from topsoil has moved deeper. If this has occurred then this test can help inform cropping and fertiliser decision making.</a:t>
          </a:r>
          <a:endParaRPr lang="en-NZ" sz="1400">
            <a:solidFill>
              <a:schemeClr val="bg1"/>
            </a:solidFill>
            <a:effectLst/>
            <a:latin typeface="+mn-lt"/>
            <a:ea typeface="+mn-ea"/>
            <a:cs typeface="+mn-cs"/>
          </a:endParaRPr>
        </a:p>
        <a:p>
          <a:endParaRPr lang="en-NZ" sz="1400">
            <a:solidFill>
              <a:schemeClr val="bg1"/>
            </a:solidFill>
            <a:effectLst/>
            <a:latin typeface="+mn-lt"/>
            <a:ea typeface="+mn-ea"/>
            <a:cs typeface="+mn-cs"/>
          </a:endParaRPr>
        </a:p>
        <a:p>
          <a:r>
            <a:rPr lang="en-NZ" sz="1400" b="1" i="1">
              <a:solidFill>
                <a:schemeClr val="bg1"/>
              </a:solidFill>
              <a:effectLst/>
              <a:latin typeface="+mn-lt"/>
              <a:ea typeface="+mn-ea"/>
              <a:cs typeface="+mn-cs"/>
            </a:rPr>
            <a:t>Sampling tools</a:t>
          </a:r>
        </a:p>
        <a:p>
          <a:r>
            <a:rPr lang="en-NZ" sz="1400">
              <a:solidFill>
                <a:schemeClr val="bg1"/>
              </a:solidFill>
              <a:effectLst/>
              <a:latin typeface="+mn-lt"/>
              <a:ea typeface="+mn-ea"/>
              <a:cs typeface="+mn-cs"/>
            </a:rPr>
            <a:t>The 'stand on' type soil auger is</a:t>
          </a:r>
          <a:r>
            <a:rPr lang="en-NZ" sz="1400" baseline="0">
              <a:solidFill>
                <a:schemeClr val="bg1"/>
              </a:solidFill>
              <a:effectLst/>
              <a:latin typeface="+mn-lt"/>
              <a:ea typeface="+mn-ea"/>
              <a:cs typeface="+mn-cs"/>
            </a:rPr>
            <a:t> the easiest and most common method for 0-15cm sampling. These are normally available from rural suppliers or soil labs.</a:t>
          </a:r>
        </a:p>
        <a:p>
          <a:endParaRPr lang="en-NZ" sz="1400" baseline="0">
            <a:solidFill>
              <a:schemeClr val="bg1"/>
            </a:solidFill>
            <a:effectLst/>
            <a:latin typeface="+mn-lt"/>
            <a:ea typeface="+mn-ea"/>
            <a:cs typeface="+mn-cs"/>
          </a:endParaRPr>
        </a:p>
        <a:p>
          <a:r>
            <a:rPr lang="en-NZ" sz="1400" baseline="0">
              <a:solidFill>
                <a:schemeClr val="bg1"/>
              </a:solidFill>
              <a:effectLst/>
              <a:latin typeface="+mn-lt"/>
              <a:ea typeface="+mn-ea"/>
              <a:cs typeface="+mn-cs"/>
            </a:rPr>
            <a:t>Taking deeper samples (0-30cm) can be done using a 'T-style' sampling probe which can be driven into ground. Alternatively an auger drill/bucket setup can be used but care is required to avoid "over sampling" the shallower topsoil.</a:t>
          </a:r>
        </a:p>
        <a:p>
          <a:endParaRPr lang="en-NZ" sz="1400" baseline="0">
            <a:solidFill>
              <a:schemeClr val="bg1"/>
            </a:solidFill>
            <a:effectLst/>
            <a:latin typeface="+mn-lt"/>
            <a:ea typeface="+mn-ea"/>
            <a:cs typeface="+mn-cs"/>
          </a:endParaRPr>
        </a:p>
        <a:p>
          <a:r>
            <a:rPr lang="en-NZ" sz="1400" baseline="0">
              <a:solidFill>
                <a:schemeClr val="bg1"/>
              </a:solidFill>
              <a:effectLst/>
              <a:latin typeface="+mn-lt"/>
              <a:ea typeface="+mn-ea"/>
              <a:cs typeface="+mn-cs"/>
            </a:rPr>
            <a:t>The 15-60cm or 30-60cm "deep N" sampling is often done with an auger drill approach, although in lighter soils the 'T-style' probe sampler can also be used.</a:t>
          </a:r>
        </a:p>
        <a:p>
          <a:endParaRPr lang="en-NZ" sz="1400" baseline="0">
            <a:solidFill>
              <a:schemeClr val="bg1"/>
            </a:solidFill>
            <a:effectLst/>
            <a:latin typeface="+mn-lt"/>
            <a:ea typeface="+mn-ea"/>
            <a:cs typeface="+mn-cs"/>
          </a:endParaRPr>
        </a:p>
        <a:p>
          <a:r>
            <a:rPr lang="en-NZ" sz="1400" baseline="0">
              <a:solidFill>
                <a:schemeClr val="bg1"/>
              </a:solidFill>
              <a:effectLst/>
              <a:latin typeface="+mn-lt"/>
              <a:ea typeface="+mn-ea"/>
              <a:cs typeface="+mn-cs"/>
            </a:rPr>
            <a:t>The practicality of some sampling methods can be tested in heavier or stony soils.</a:t>
          </a:r>
          <a:endParaRPr lang="en-NZ" sz="1400">
            <a:solidFill>
              <a:schemeClr val="bg1"/>
            </a:solidFill>
            <a:effectLst/>
            <a:latin typeface="+mn-lt"/>
            <a:ea typeface="+mn-ea"/>
            <a:cs typeface="+mn-cs"/>
          </a:endParaRPr>
        </a:p>
        <a:p>
          <a:endParaRPr lang="en-NZ" sz="1400">
            <a:solidFill>
              <a:schemeClr val="bg1"/>
            </a:solidFill>
            <a:effectLst/>
            <a:latin typeface="+mn-lt"/>
            <a:ea typeface="+mn-ea"/>
            <a:cs typeface="+mn-cs"/>
          </a:endParaRPr>
        </a:p>
        <a:p>
          <a:r>
            <a:rPr lang="en-NZ" sz="1400" b="1" i="1">
              <a:solidFill>
                <a:schemeClr val="bg1"/>
              </a:solidFill>
              <a:effectLst/>
              <a:latin typeface="+mn-lt"/>
              <a:ea typeface="+mn-ea"/>
              <a:cs typeface="+mn-cs"/>
            </a:rPr>
            <a:t>How many samples?</a:t>
          </a:r>
        </a:p>
        <a:p>
          <a:r>
            <a:rPr lang="en-NZ" sz="1400">
              <a:solidFill>
                <a:schemeClr val="bg1"/>
              </a:solidFill>
              <a:effectLst/>
              <a:latin typeface="+mn-lt"/>
              <a:ea typeface="+mn-ea"/>
              <a:cs typeface="+mn-cs"/>
            </a:rPr>
            <a:t>This will depend on variability across</a:t>
          </a:r>
          <a:r>
            <a:rPr lang="en-NZ" sz="1400" baseline="0">
              <a:solidFill>
                <a:schemeClr val="bg1"/>
              </a:solidFill>
              <a:effectLst/>
              <a:latin typeface="+mn-lt"/>
              <a:ea typeface="+mn-ea"/>
              <a:cs typeface="+mn-cs"/>
            </a:rPr>
            <a:t> the paddock. If you are sure the soil type and paddock history  is consistent then you could send just one combined sample to the lab for the paddock. To collect this sample aim to take 20 individual samples in a W shape across the paddock. These individual samples should then be put into the same bag, labelled and sent to the lab for testing.</a:t>
          </a:r>
        </a:p>
        <a:p>
          <a:endParaRPr lang="en-NZ" sz="1400" baseline="0">
            <a:solidFill>
              <a:schemeClr val="bg1"/>
            </a:solidFill>
            <a:effectLst/>
            <a:latin typeface="+mn-lt"/>
            <a:ea typeface="+mn-ea"/>
            <a:cs typeface="+mn-cs"/>
          </a:endParaRPr>
        </a:p>
        <a:p>
          <a:r>
            <a:rPr lang="en-NZ" sz="1400" baseline="0">
              <a:solidFill>
                <a:schemeClr val="bg1"/>
              </a:solidFill>
              <a:effectLst/>
              <a:latin typeface="+mn-lt"/>
              <a:ea typeface="+mn-ea"/>
              <a:cs typeface="+mn-cs"/>
            </a:rPr>
            <a:t>If the paddock has different soil types or variable history then it is advisable to sample each soil type or use zone in the paddock and send a sample to the lab for each area. As above, aim to take 20 randomly selected individual samples for each soil type or zone and amalgamated these into one sample to be sent to the lab. If you are interested in improving yield variability across large paddocks then 1ha grid sampling is a more detailed approach that can be used.</a:t>
          </a:r>
        </a:p>
        <a:p>
          <a:endParaRPr lang="en-NZ" sz="1400" baseline="0">
            <a:solidFill>
              <a:schemeClr val="bg1"/>
            </a:solidFill>
            <a:effectLst/>
            <a:latin typeface="+mn-lt"/>
            <a:ea typeface="+mn-ea"/>
            <a:cs typeface="+mn-cs"/>
          </a:endParaRPr>
        </a:p>
        <a:p>
          <a:endParaRPr lang="en-NZ" sz="1400" baseline="0">
            <a:solidFill>
              <a:schemeClr val="bg1"/>
            </a:solidFill>
            <a:effectLst/>
            <a:latin typeface="+mn-lt"/>
            <a:ea typeface="+mn-ea"/>
            <a:cs typeface="+mn-cs"/>
          </a:endParaRPr>
        </a:p>
        <a:p>
          <a:endParaRPr lang="en-NZ" sz="1400">
            <a:solidFill>
              <a:schemeClr val="bg1"/>
            </a:solidFill>
            <a:effectLst/>
            <a:latin typeface="+mn-lt"/>
            <a:ea typeface="+mn-ea"/>
            <a:cs typeface="+mn-cs"/>
          </a:endParaRPr>
        </a:p>
        <a:p>
          <a:endParaRPr lang="en-NZ" sz="1400">
            <a:solidFill>
              <a:schemeClr val="bg1"/>
            </a:solidFill>
            <a:effectLst/>
            <a:latin typeface="+mn-lt"/>
            <a:ea typeface="+mn-ea"/>
            <a:cs typeface="+mn-cs"/>
          </a:endParaRPr>
        </a:p>
        <a:p>
          <a:endParaRPr lang="en-NZ" sz="1400">
            <a:solidFill>
              <a:schemeClr val="bg1"/>
            </a:solidFill>
            <a:effectLst/>
            <a:latin typeface="+mn-lt"/>
            <a:ea typeface="+mn-ea"/>
            <a:cs typeface="+mn-cs"/>
          </a:endParaRPr>
        </a:p>
        <a:p>
          <a:r>
            <a:rPr lang="en-NZ" sz="1400">
              <a:solidFill>
                <a:schemeClr val="bg1"/>
              </a:solidFill>
              <a:effectLst/>
              <a:latin typeface="+mn-lt"/>
              <a:ea typeface="+mn-ea"/>
              <a:cs typeface="+mn-cs"/>
            </a:rPr>
            <a:t>  </a:t>
          </a:r>
          <a:endParaRPr lang="en-NZ" sz="1800" b="1" u="sng">
            <a:solidFill>
              <a:schemeClr val="bg1"/>
            </a:solidFill>
          </a:endParaRPr>
        </a:p>
      </xdr:txBody>
    </xdr:sp>
    <xdr:clientData/>
  </xdr:twoCellAnchor>
  <xdr:twoCellAnchor editAs="oneCell">
    <xdr:from>
      <xdr:col>0</xdr:col>
      <xdr:colOff>0</xdr:colOff>
      <xdr:row>2</xdr:row>
      <xdr:rowOff>0</xdr:rowOff>
    </xdr:from>
    <xdr:to>
      <xdr:col>0</xdr:col>
      <xdr:colOff>268247</xdr:colOff>
      <xdr:row>4</xdr:row>
      <xdr:rowOff>87785</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0" y="421409"/>
          <a:ext cx="268247" cy="457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254706</xdr:colOff>
      <xdr:row>2</xdr:row>
      <xdr:rowOff>14110</xdr:rowOff>
    </xdr:from>
    <xdr:to>
      <xdr:col>17</xdr:col>
      <xdr:colOff>266700</xdr:colOff>
      <xdr:row>24</xdr:row>
      <xdr:rowOff>82549</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54706" y="433210"/>
          <a:ext cx="10375194" cy="411973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800" b="1" u="sng">
              <a:solidFill>
                <a:schemeClr val="bg1"/>
              </a:solidFill>
            </a:rPr>
            <a:t>Initial Soil Mineral N </a:t>
          </a:r>
        </a:p>
        <a:p>
          <a:r>
            <a:rPr lang="en-US" sz="1400">
              <a:solidFill>
                <a:schemeClr val="bg1"/>
              </a:solidFill>
              <a:effectLst/>
              <a:latin typeface="+mn-lt"/>
              <a:ea typeface="+mn-ea"/>
              <a:cs typeface="+mn-cs"/>
            </a:rPr>
            <a:t>This is measured with a test called “Soil Mineral N”. This measures the concentration of ammonium and nitrate in the soil at the time of sampling. These are the two forms of nitrogen that plants need to access to grow.</a:t>
          </a:r>
        </a:p>
        <a:p>
          <a:endParaRPr lang="en-NZ" sz="1400">
            <a:solidFill>
              <a:schemeClr val="bg1"/>
            </a:solidFill>
            <a:effectLst/>
            <a:latin typeface="+mn-lt"/>
            <a:ea typeface="+mn-ea"/>
            <a:cs typeface="+mn-cs"/>
          </a:endParaRPr>
        </a:p>
        <a:p>
          <a:r>
            <a:rPr lang="en-US" sz="1400">
              <a:solidFill>
                <a:schemeClr val="bg1"/>
              </a:solidFill>
              <a:effectLst/>
              <a:latin typeface="+mn-lt"/>
              <a:ea typeface="+mn-ea"/>
              <a:cs typeface="+mn-cs"/>
            </a:rPr>
            <a:t>Soil nitrogen results from the lab will be reported</a:t>
          </a:r>
          <a:r>
            <a:rPr lang="en-US" sz="1400" baseline="0">
              <a:solidFill>
                <a:schemeClr val="bg1"/>
              </a:solidFill>
              <a:effectLst/>
              <a:latin typeface="+mn-lt"/>
              <a:ea typeface="+mn-ea"/>
              <a:cs typeface="+mn-cs"/>
            </a:rPr>
            <a:t> as a concentration</a:t>
          </a:r>
          <a:r>
            <a:rPr lang="en-US" sz="1400">
              <a:solidFill>
                <a:schemeClr val="bg1"/>
              </a:solidFill>
              <a:effectLst/>
              <a:latin typeface="+mn-lt"/>
              <a:ea typeface="+mn-ea"/>
              <a:cs typeface="+mn-cs"/>
            </a:rPr>
            <a:t> on a dry weight basis (mg N/kg soil). When what we want to make a fertiliser decision we</a:t>
          </a:r>
          <a:r>
            <a:rPr lang="en-US" sz="1400" baseline="0">
              <a:solidFill>
                <a:schemeClr val="bg1"/>
              </a:solidFill>
              <a:effectLst/>
              <a:latin typeface="+mn-lt"/>
              <a:ea typeface="+mn-ea"/>
              <a:cs typeface="+mn-cs"/>
            </a:rPr>
            <a:t> want to</a:t>
          </a:r>
          <a:r>
            <a:rPr lang="en-US" sz="1400">
              <a:solidFill>
                <a:schemeClr val="bg1"/>
              </a:solidFill>
              <a:effectLst/>
              <a:latin typeface="+mn-lt"/>
              <a:ea typeface="+mn-ea"/>
              <a:cs typeface="+mn-cs"/>
            </a:rPr>
            <a:t> know how much plant available N in kg/ha there is in the soil. The lab result can be converted to kg N/ha using the formula:</a:t>
          </a:r>
        </a:p>
        <a:p>
          <a:endParaRPr lang="en-NZ" sz="1400">
            <a:solidFill>
              <a:schemeClr val="bg1"/>
            </a:solidFill>
            <a:effectLst/>
            <a:latin typeface="+mn-lt"/>
            <a:ea typeface="+mn-ea"/>
            <a:cs typeface="+mn-cs"/>
          </a:endParaRPr>
        </a:p>
        <a:p>
          <a:r>
            <a:rPr lang="en-NZ" sz="1400" b="1">
              <a:solidFill>
                <a:schemeClr val="bg1"/>
              </a:solidFill>
              <a:effectLst/>
              <a:latin typeface="+mn-lt"/>
              <a:ea typeface="+mn-ea"/>
              <a:cs typeface="+mn-cs"/>
            </a:rPr>
            <a:t>Mineral N (kg N/ha) =  Mineral N (mg/kg*)   x   Bulk Density  (g/cm3) x   Depth (cm) x 0.1</a:t>
          </a:r>
          <a:endParaRPr lang="en-NZ" sz="1400">
            <a:solidFill>
              <a:schemeClr val="bg1"/>
            </a:solidFill>
            <a:effectLst/>
            <a:latin typeface="+mn-lt"/>
            <a:ea typeface="+mn-ea"/>
            <a:cs typeface="+mn-cs"/>
          </a:endParaRPr>
        </a:p>
        <a:p>
          <a:r>
            <a:rPr lang="en-US" sz="1400">
              <a:solidFill>
                <a:schemeClr val="bg1"/>
              </a:solidFill>
              <a:effectLst/>
              <a:latin typeface="+mn-lt"/>
              <a:ea typeface="+mn-ea"/>
              <a:cs typeface="+mn-cs"/>
            </a:rPr>
            <a:t> </a:t>
          </a:r>
          <a:endParaRPr lang="en-NZ" sz="1400">
            <a:solidFill>
              <a:schemeClr val="bg1"/>
            </a:solidFill>
            <a:effectLst/>
            <a:latin typeface="+mn-lt"/>
            <a:ea typeface="+mn-ea"/>
            <a:cs typeface="+mn-cs"/>
          </a:endParaRPr>
        </a:p>
        <a:p>
          <a:r>
            <a:rPr lang="en-US" sz="1400">
              <a:solidFill>
                <a:schemeClr val="bg1"/>
              </a:solidFill>
              <a:effectLst/>
              <a:latin typeface="+mn-lt"/>
              <a:ea typeface="+mn-ea"/>
              <a:cs typeface="+mn-cs"/>
            </a:rPr>
            <a:t>*mg/kg and µg/g are interchangeable units</a:t>
          </a:r>
          <a:r>
            <a:rPr lang="en-NZ" sz="1400">
              <a:solidFill>
                <a:schemeClr val="bg1"/>
              </a:solidFill>
              <a:effectLst/>
              <a:latin typeface="+mn-lt"/>
              <a:ea typeface="+mn-ea"/>
              <a:cs typeface="+mn-cs"/>
            </a:rPr>
            <a:t> </a:t>
          </a:r>
        </a:p>
        <a:p>
          <a:endParaRPr lang="en-NZ" sz="1400">
            <a:solidFill>
              <a:schemeClr val="bg1"/>
            </a:solidFill>
            <a:effectLst/>
            <a:latin typeface="+mn-lt"/>
            <a:ea typeface="+mn-ea"/>
            <a:cs typeface="+mn-cs"/>
          </a:endParaRPr>
        </a:p>
        <a:p>
          <a:r>
            <a:rPr lang="en-US" sz="1400">
              <a:solidFill>
                <a:schemeClr val="bg1"/>
              </a:solidFill>
              <a:effectLst/>
              <a:latin typeface="+mn-lt"/>
              <a:ea typeface="+mn-ea"/>
              <a:cs typeface="+mn-cs"/>
            </a:rPr>
            <a:t>Entering your soil results into the Mineral N part of the “Soil N supply  spreadsheet” will do this calculation for you (Follow the link below).</a:t>
          </a:r>
        </a:p>
        <a:p>
          <a:endParaRPr lang="en-NZ" sz="1400">
            <a:solidFill>
              <a:schemeClr val="bg1"/>
            </a:solidFill>
            <a:effectLst/>
            <a:latin typeface="+mn-lt"/>
            <a:ea typeface="+mn-ea"/>
            <a:cs typeface="+mn-cs"/>
          </a:endParaRPr>
        </a:p>
        <a:p>
          <a:r>
            <a:rPr lang="en-US" sz="1400" b="1">
              <a:solidFill>
                <a:schemeClr val="bg1"/>
              </a:solidFill>
              <a:effectLst/>
              <a:latin typeface="+mn-lt"/>
              <a:ea typeface="+mn-ea"/>
              <a:cs typeface="+mn-cs"/>
            </a:rPr>
            <a:t>How to interpret soil test results?</a:t>
          </a:r>
          <a:endParaRPr lang="en-NZ" sz="1400">
            <a:solidFill>
              <a:schemeClr val="bg1"/>
            </a:solidFill>
            <a:effectLst/>
            <a:latin typeface="+mn-lt"/>
            <a:ea typeface="+mn-ea"/>
            <a:cs typeface="+mn-cs"/>
          </a:endParaRPr>
        </a:p>
        <a:p>
          <a:r>
            <a:rPr lang="en-US" sz="1400">
              <a:solidFill>
                <a:schemeClr val="bg1"/>
              </a:solidFill>
              <a:effectLst/>
              <a:latin typeface="+mn-lt"/>
              <a:ea typeface="+mn-ea"/>
              <a:cs typeface="+mn-cs"/>
            </a:rPr>
            <a:t>FAR has developed a new "FAR Focus: Nitrogen: The confidence to cut back". This book is freely available on FAR’s website and  is a</a:t>
          </a:r>
          <a:r>
            <a:rPr lang="en-US" sz="1400" baseline="0">
              <a:solidFill>
                <a:schemeClr val="bg1"/>
              </a:solidFill>
              <a:effectLst/>
              <a:latin typeface="+mn-lt"/>
              <a:ea typeface="+mn-ea"/>
              <a:cs typeface="+mn-cs"/>
            </a:rPr>
            <a:t> good </a:t>
          </a:r>
          <a:r>
            <a:rPr lang="en-US" sz="1400">
              <a:solidFill>
                <a:schemeClr val="bg1"/>
              </a:solidFill>
              <a:effectLst/>
              <a:latin typeface="+mn-lt"/>
              <a:ea typeface="+mn-ea"/>
              <a:cs typeface="+mn-cs"/>
            </a:rPr>
            <a:t>starting point to sense check or interpret any results. </a:t>
          </a:r>
          <a:r>
            <a:rPr lang="en-NZ" sz="1400">
              <a:solidFill>
                <a:schemeClr val="bg1"/>
              </a:solidFill>
              <a:effectLst/>
              <a:latin typeface="+mn-lt"/>
              <a:ea typeface="+mn-ea"/>
              <a:cs typeface="+mn-cs"/>
            </a:rPr>
            <a:t> </a:t>
          </a:r>
        </a:p>
        <a:p>
          <a:endParaRPr lang="en-NZ" sz="1400">
            <a:solidFill>
              <a:schemeClr val="bg1"/>
            </a:solidFill>
            <a:effectLst/>
            <a:latin typeface="+mn-lt"/>
            <a:ea typeface="+mn-ea"/>
            <a:cs typeface="+mn-cs"/>
          </a:endParaRPr>
        </a:p>
        <a:p>
          <a:endParaRPr lang="en-NZ" sz="1400">
            <a:solidFill>
              <a:schemeClr val="bg1"/>
            </a:solidFill>
            <a:effectLst/>
            <a:latin typeface="+mn-lt"/>
            <a:ea typeface="+mn-ea"/>
            <a:cs typeface="+mn-cs"/>
          </a:endParaRPr>
        </a:p>
        <a:p>
          <a:r>
            <a:rPr lang="en-NZ" sz="1400">
              <a:solidFill>
                <a:schemeClr val="bg1"/>
              </a:solidFill>
              <a:effectLst/>
              <a:latin typeface="+mn-lt"/>
              <a:ea typeface="+mn-ea"/>
              <a:cs typeface="+mn-cs"/>
            </a:rPr>
            <a:t>  </a:t>
          </a:r>
          <a:endParaRPr lang="en-NZ" sz="1800" b="1" u="sng">
            <a:solidFill>
              <a:schemeClr val="bg1"/>
            </a:solidFill>
          </a:endParaRPr>
        </a:p>
      </xdr:txBody>
    </xdr:sp>
    <xdr:clientData/>
  </xdr:twoCellAnchor>
  <xdr:twoCellAnchor editAs="oneCell">
    <xdr:from>
      <xdr:col>0</xdr:col>
      <xdr:colOff>0</xdr:colOff>
      <xdr:row>2</xdr:row>
      <xdr:rowOff>0</xdr:rowOff>
    </xdr:from>
    <xdr:to>
      <xdr:col>0</xdr:col>
      <xdr:colOff>268247</xdr:colOff>
      <xdr:row>4</xdr:row>
      <xdr:rowOff>88940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419100"/>
          <a:ext cx="268247" cy="457240"/>
        </a:xfrm>
        <a:prstGeom prst="rect">
          <a:avLst/>
        </a:prstGeom>
      </xdr:spPr>
    </xdr:pic>
    <xdr:clientData/>
  </xdr:twoCellAnchor>
  <xdr:twoCellAnchor editAs="oneCell">
    <xdr:from>
      <xdr:col>0</xdr:col>
      <xdr:colOff>0</xdr:colOff>
      <xdr:row>31</xdr:row>
      <xdr:rowOff>0</xdr:rowOff>
    </xdr:from>
    <xdr:to>
      <xdr:col>0</xdr:col>
      <xdr:colOff>268247</xdr:colOff>
      <xdr:row>33</xdr:row>
      <xdr:rowOff>88940</xdr:rowOff>
    </xdr:to>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0" y="5861050"/>
          <a:ext cx="268247" cy="457240"/>
        </a:xfrm>
        <a:prstGeom prst="rect">
          <a:avLst/>
        </a:prstGeom>
      </xdr:spPr>
    </xdr:pic>
    <xdr:clientData/>
  </xdr:twoCellAnchor>
  <xdr:twoCellAnchor editAs="oneCell">
    <xdr:from>
      <xdr:col>0</xdr:col>
      <xdr:colOff>311149</xdr:colOff>
      <xdr:row>30</xdr:row>
      <xdr:rowOff>50800</xdr:rowOff>
    </xdr:from>
    <xdr:to>
      <xdr:col>17</xdr:col>
      <xdr:colOff>308360</xdr:colOff>
      <xdr:row>67</xdr:row>
      <xdr:rowOff>69850</xdr:rowOff>
    </xdr:to>
    <xdr:pic>
      <xdr:nvPicPr>
        <xdr:cNvPr id="21" name="Picture 20">
          <a:extLst>
            <a:ext uri="{FF2B5EF4-FFF2-40B4-BE49-F238E27FC236}">
              <a16:creationId xmlns:a16="http://schemas.microsoft.com/office/drawing/2014/main" id="{00000000-0008-0000-0600-00001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1149" y="5727700"/>
          <a:ext cx="10360411" cy="683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6350</xdr:colOff>
      <xdr:row>21</xdr:row>
      <xdr:rowOff>139700</xdr:rowOff>
    </xdr:from>
    <xdr:to>
      <xdr:col>17</xdr:col>
      <xdr:colOff>317500</xdr:colOff>
      <xdr:row>44</xdr:row>
      <xdr:rowOff>139700</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273050" y="4279900"/>
          <a:ext cx="10947400" cy="42354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sz="1800" b="1" u="sng">
            <a:solidFill>
              <a:schemeClr val="bg1"/>
            </a:solidFill>
          </a:endParaRPr>
        </a:p>
        <a:p>
          <a:endParaRPr lang="en-NZ" sz="1800" b="1" u="sng">
            <a:solidFill>
              <a:schemeClr val="bg1"/>
            </a:solidFill>
          </a:endParaRPr>
        </a:p>
        <a:p>
          <a:pPr lvl="0"/>
          <a:r>
            <a:rPr lang="en-US" sz="1400">
              <a:solidFill>
                <a:schemeClr val="bg1"/>
              </a:solidFill>
              <a:effectLst/>
              <a:latin typeface="+mn-lt"/>
              <a:ea typeface="+mn-ea"/>
              <a:cs typeface="+mn-cs"/>
            </a:rPr>
            <a:t>Understanding both ‘What have I got now?”  and “How much soil N might become available” by soil testing and using the “Soil N supply calculator” sheet is a good start.</a:t>
          </a:r>
        </a:p>
        <a:p>
          <a:pPr lvl="0"/>
          <a:endParaRPr lang="en-NZ" sz="1400">
            <a:solidFill>
              <a:schemeClr val="bg1"/>
            </a:solidFill>
            <a:effectLst/>
            <a:latin typeface="+mn-lt"/>
            <a:ea typeface="+mn-ea"/>
            <a:cs typeface="+mn-cs"/>
          </a:endParaRPr>
        </a:p>
        <a:p>
          <a:pPr lvl="0"/>
          <a:r>
            <a:rPr lang="en-US" sz="1400">
              <a:solidFill>
                <a:schemeClr val="bg1"/>
              </a:solidFill>
              <a:effectLst/>
              <a:latin typeface="+mn-lt"/>
              <a:ea typeface="+mn-ea"/>
              <a:cs typeface="+mn-cs"/>
            </a:rPr>
            <a:t>Do the N budgeting in the calculator to get a feel for what efficiencies could be made – start out conservatively for the level of potential soil N to include in calculation (“Risk factor”) and adjust upwards as you become more confident with concepts and your results.</a:t>
          </a:r>
        </a:p>
        <a:p>
          <a:pPr lvl="0"/>
          <a:endParaRPr lang="en-NZ" sz="1400">
            <a:solidFill>
              <a:schemeClr val="bg1"/>
            </a:solidFill>
            <a:effectLst/>
            <a:latin typeface="+mn-lt"/>
            <a:ea typeface="+mn-ea"/>
            <a:cs typeface="+mn-cs"/>
          </a:endParaRPr>
        </a:p>
        <a:p>
          <a:pPr lvl="0"/>
          <a:r>
            <a:rPr lang="en-US" sz="1400">
              <a:solidFill>
                <a:schemeClr val="bg1"/>
              </a:solidFill>
              <a:effectLst/>
              <a:latin typeface="+mn-lt"/>
              <a:ea typeface="+mn-ea"/>
              <a:cs typeface="+mn-cs"/>
            </a:rPr>
            <a:t>Use the Quick N test and calculator sheet to assess how much available nitrate is in the soil as the season progresses. Also use foliar analysis or sensors to provide more information on crop needs.</a:t>
          </a:r>
        </a:p>
        <a:p>
          <a:pPr lvl="0"/>
          <a:endParaRPr lang="en-NZ" sz="1400">
            <a:solidFill>
              <a:schemeClr val="bg1"/>
            </a:solidFill>
            <a:effectLst/>
            <a:latin typeface="+mn-lt"/>
            <a:ea typeface="+mn-ea"/>
            <a:cs typeface="+mn-cs"/>
          </a:endParaRPr>
        </a:p>
        <a:p>
          <a:pPr lvl="0"/>
          <a:r>
            <a:rPr lang="en-US" sz="1400">
              <a:solidFill>
                <a:schemeClr val="bg1"/>
              </a:solidFill>
              <a:effectLst/>
              <a:latin typeface="+mn-lt"/>
              <a:ea typeface="+mn-ea"/>
              <a:cs typeface="+mn-cs"/>
            </a:rPr>
            <a:t>Make sure other agronomy aspects that could limit growth are managed (i.e. pH, pests and disease, water stress).</a:t>
          </a:r>
        </a:p>
        <a:p>
          <a:pPr lvl="0"/>
          <a:endParaRPr lang="en-NZ" sz="1400">
            <a:solidFill>
              <a:schemeClr val="bg1"/>
            </a:solidFill>
            <a:effectLst/>
            <a:latin typeface="+mn-lt"/>
            <a:ea typeface="+mn-ea"/>
            <a:cs typeface="+mn-cs"/>
          </a:endParaRPr>
        </a:p>
        <a:p>
          <a:pPr lvl="0"/>
          <a:r>
            <a:rPr lang="en-US" sz="1400">
              <a:solidFill>
                <a:schemeClr val="bg1"/>
              </a:solidFill>
              <a:effectLst/>
              <a:latin typeface="+mn-lt"/>
              <a:ea typeface="+mn-ea"/>
              <a:cs typeface="+mn-cs"/>
            </a:rPr>
            <a:t>Application of surface applied fertiliser should be done when the soil temperature is above 10 degrees Celcius and there is more than 10 mm of rain on the way. This ensures the plant is growing and will use the N and that losses of N will be minimised.</a:t>
          </a:r>
        </a:p>
        <a:p>
          <a:pPr lvl="0"/>
          <a:endParaRPr lang="en-NZ" sz="1400">
            <a:solidFill>
              <a:schemeClr val="bg1"/>
            </a:solidFill>
            <a:effectLst/>
            <a:latin typeface="+mn-lt"/>
            <a:ea typeface="+mn-ea"/>
            <a:cs typeface="+mn-cs"/>
          </a:endParaRPr>
        </a:p>
        <a:p>
          <a:pPr lvl="0"/>
          <a:r>
            <a:rPr lang="en-US" sz="1400">
              <a:solidFill>
                <a:schemeClr val="bg1"/>
              </a:solidFill>
              <a:effectLst/>
              <a:latin typeface="+mn-lt"/>
              <a:ea typeface="+mn-ea"/>
              <a:cs typeface="+mn-cs"/>
            </a:rPr>
            <a:t>Account for other stresses and revise yield expectations during the season, if the crop is water stressed, then the priority is water, not nitrogen. When you’re thirsty you want water, not food.</a:t>
          </a:r>
          <a:r>
            <a:rPr lang="en-NZ" sz="1400">
              <a:solidFill>
                <a:schemeClr val="bg1"/>
              </a:solidFill>
              <a:effectLst/>
              <a:latin typeface="+mn-lt"/>
              <a:ea typeface="+mn-ea"/>
              <a:cs typeface="+mn-cs"/>
            </a:rPr>
            <a:t> </a:t>
          </a:r>
        </a:p>
        <a:p>
          <a:endParaRPr lang="en-NZ" sz="1400">
            <a:solidFill>
              <a:schemeClr val="bg1"/>
            </a:solidFill>
            <a:effectLst/>
            <a:latin typeface="+mn-lt"/>
            <a:ea typeface="+mn-ea"/>
            <a:cs typeface="+mn-cs"/>
          </a:endParaRPr>
        </a:p>
        <a:p>
          <a:endParaRPr lang="en-NZ" sz="1400">
            <a:solidFill>
              <a:schemeClr val="bg1"/>
            </a:solidFill>
            <a:effectLst/>
            <a:latin typeface="+mn-lt"/>
            <a:ea typeface="+mn-ea"/>
            <a:cs typeface="+mn-cs"/>
          </a:endParaRPr>
        </a:p>
        <a:p>
          <a:endParaRPr lang="en-NZ" sz="1800" b="1" u="sng">
            <a:solidFill>
              <a:schemeClr val="bg1"/>
            </a:solidFill>
          </a:endParaRPr>
        </a:p>
        <a:p>
          <a:endParaRPr lang="en-NZ" sz="1800" b="1" u="sng">
            <a:solidFill>
              <a:schemeClr val="bg1"/>
            </a:solidFill>
          </a:endParaRPr>
        </a:p>
      </xdr:txBody>
    </xdr:sp>
    <xdr:clientData/>
  </xdr:twoCellAnchor>
  <xdr:twoCellAnchor>
    <xdr:from>
      <xdr:col>1</xdr:col>
      <xdr:colOff>40986</xdr:colOff>
      <xdr:row>2</xdr:row>
      <xdr:rowOff>52532</xdr:rowOff>
    </xdr:from>
    <xdr:to>
      <xdr:col>17</xdr:col>
      <xdr:colOff>317500</xdr:colOff>
      <xdr:row>20</xdr:row>
      <xdr:rowOff>165100</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307686" y="693882"/>
          <a:ext cx="10912764" cy="342726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sz="1800" b="1" u="sng">
            <a:solidFill>
              <a:schemeClr val="bg1"/>
            </a:solidFill>
          </a:endParaRPr>
        </a:p>
        <a:p>
          <a:endParaRPr lang="en-NZ" sz="1800" b="1" u="sng">
            <a:solidFill>
              <a:schemeClr val="bg1"/>
            </a:solidFill>
          </a:endParaRPr>
        </a:p>
        <a:p>
          <a:r>
            <a:rPr lang="en-US" sz="1400">
              <a:solidFill>
                <a:schemeClr val="bg1"/>
              </a:solidFill>
              <a:effectLst/>
              <a:latin typeface="+mn-lt"/>
              <a:ea typeface="+mn-ea"/>
              <a:cs typeface="+mn-cs"/>
            </a:rPr>
            <a:t>All crops require N, the question of how much and when will depend on the crop grown. </a:t>
          </a:r>
        </a:p>
        <a:p>
          <a:endParaRPr lang="en-US" sz="1400">
            <a:solidFill>
              <a:schemeClr val="bg1"/>
            </a:solidFill>
            <a:effectLst/>
            <a:latin typeface="+mn-lt"/>
            <a:ea typeface="+mn-ea"/>
            <a:cs typeface="+mn-cs"/>
          </a:endParaRPr>
        </a:p>
        <a:p>
          <a:r>
            <a:rPr lang="en-US" sz="1400">
              <a:solidFill>
                <a:schemeClr val="bg1"/>
              </a:solidFill>
              <a:effectLst/>
              <a:latin typeface="+mn-lt"/>
              <a:ea typeface="+mn-ea"/>
              <a:cs typeface="+mn-cs"/>
            </a:rPr>
            <a:t>A ryegrass seed crop requires 170-180 kg N/ha as soil N and fertiliser applied prior to closing (Ryegrass N management strategy). </a:t>
          </a:r>
        </a:p>
        <a:p>
          <a:endParaRPr lang="en-US" sz="1400">
            <a:solidFill>
              <a:schemeClr val="bg1"/>
            </a:solidFill>
            <a:effectLst/>
            <a:latin typeface="+mn-lt"/>
            <a:ea typeface="+mn-ea"/>
            <a:cs typeface="+mn-cs"/>
          </a:endParaRPr>
        </a:p>
        <a:p>
          <a:r>
            <a:rPr lang="en-US" sz="1400">
              <a:solidFill>
                <a:schemeClr val="bg1"/>
              </a:solidFill>
              <a:effectLst/>
              <a:latin typeface="+mn-lt"/>
              <a:ea typeface="+mn-ea"/>
              <a:cs typeface="+mn-cs"/>
            </a:rPr>
            <a:t>Autumn sown wheat and spring sown barley require between 23-26 kg N (soil + fert) per tonne of grain yield (Nitrogen cereals strategy).</a:t>
          </a:r>
          <a:r>
            <a:rPr lang="en-US" sz="1400" baseline="0">
              <a:solidFill>
                <a:schemeClr val="bg1"/>
              </a:solidFill>
              <a:effectLst/>
              <a:latin typeface="+mn-lt"/>
              <a:ea typeface="+mn-ea"/>
              <a:cs typeface="+mn-cs"/>
            </a:rPr>
            <a:t> I</a:t>
          </a:r>
          <a:r>
            <a:rPr lang="en-US" sz="1400">
              <a:solidFill>
                <a:schemeClr val="bg1"/>
              </a:solidFill>
              <a:effectLst/>
              <a:latin typeface="+mn-lt"/>
              <a:ea typeface="+mn-ea"/>
              <a:cs typeface="+mn-cs"/>
            </a:rPr>
            <a:t>n spring sown barley this should be applied between planting and GS30.</a:t>
          </a:r>
          <a:r>
            <a:rPr lang="en-US" sz="1400" baseline="0">
              <a:solidFill>
                <a:schemeClr val="bg1"/>
              </a:solidFill>
              <a:effectLst/>
              <a:latin typeface="+mn-lt"/>
              <a:ea typeface="+mn-ea"/>
              <a:cs typeface="+mn-cs"/>
            </a:rPr>
            <a:t> </a:t>
          </a:r>
        </a:p>
        <a:p>
          <a:endParaRPr lang="en-US" sz="1400" baseline="0">
            <a:solidFill>
              <a:schemeClr val="bg1"/>
            </a:solidFill>
            <a:effectLst/>
            <a:latin typeface="+mn-lt"/>
            <a:ea typeface="+mn-ea"/>
            <a:cs typeface="+mn-cs"/>
          </a:endParaRPr>
        </a:p>
        <a:p>
          <a:r>
            <a:rPr lang="en-US" sz="1400">
              <a:solidFill>
                <a:schemeClr val="bg1"/>
              </a:solidFill>
              <a:effectLst/>
              <a:latin typeface="+mn-lt"/>
              <a:ea typeface="+mn-ea"/>
              <a:cs typeface="+mn-cs"/>
            </a:rPr>
            <a:t>In autumn sown wheat the input should be split as 2/3 at GS32 and 1/3 at GS39. Maize requires approximately 12 kg N (soil + fert) per tonne of DM yield.</a:t>
          </a:r>
        </a:p>
        <a:p>
          <a:endParaRPr lang="en-US" sz="1400">
            <a:solidFill>
              <a:schemeClr val="bg1"/>
            </a:solidFill>
            <a:effectLst/>
            <a:latin typeface="+mn-lt"/>
            <a:ea typeface="+mn-ea"/>
            <a:cs typeface="+mn-cs"/>
          </a:endParaRPr>
        </a:p>
        <a:p>
          <a:pPr lvl="0"/>
          <a:r>
            <a:rPr lang="en-NZ" sz="1400">
              <a:solidFill>
                <a:schemeClr val="bg1"/>
              </a:solidFill>
              <a:effectLst/>
              <a:latin typeface="+mn-lt"/>
              <a:ea typeface="+mn-ea"/>
              <a:cs typeface="+mn-cs"/>
            </a:rPr>
            <a:t>Maize silage requires approximately 12kg N/tDM</a:t>
          </a:r>
        </a:p>
        <a:p>
          <a:pPr lvl="0"/>
          <a:endParaRPr lang="en-NZ" sz="1400">
            <a:solidFill>
              <a:schemeClr val="bg1"/>
            </a:solidFill>
            <a:effectLst/>
            <a:latin typeface="+mn-lt"/>
            <a:ea typeface="+mn-ea"/>
            <a:cs typeface="+mn-cs"/>
          </a:endParaRPr>
        </a:p>
        <a:p>
          <a:pPr lvl="0"/>
          <a:r>
            <a:rPr lang="en-NZ" sz="1400">
              <a:solidFill>
                <a:schemeClr val="bg1"/>
              </a:solidFill>
              <a:effectLst/>
              <a:latin typeface="+mn-lt"/>
              <a:ea typeface="+mn-ea"/>
              <a:cs typeface="+mn-cs"/>
            </a:rPr>
            <a:t>Maize grain requires approximately 15kg N/tDM</a:t>
          </a:r>
        </a:p>
        <a:p>
          <a:endParaRPr lang="en-NZ" sz="1800" b="1" u="sng">
            <a:solidFill>
              <a:schemeClr val="bg1"/>
            </a:solidFill>
          </a:endParaRPr>
        </a:p>
        <a:p>
          <a:endParaRPr lang="en-NZ" sz="1800" b="1" u="sng">
            <a:solidFill>
              <a:schemeClr val="bg1"/>
            </a:solidFill>
          </a:endParaRPr>
        </a:p>
      </xdr:txBody>
    </xdr:sp>
    <xdr:clientData/>
  </xdr:twoCellAnchor>
  <xdr:twoCellAnchor>
    <xdr:from>
      <xdr:col>1</xdr:col>
      <xdr:colOff>88900</xdr:colOff>
      <xdr:row>2</xdr:row>
      <xdr:rowOff>114300</xdr:rowOff>
    </xdr:from>
    <xdr:to>
      <xdr:col>7</xdr:col>
      <xdr:colOff>552450</xdr:colOff>
      <xdr:row>4</xdr:row>
      <xdr:rowOff>82550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355600" y="628650"/>
          <a:ext cx="4121150" cy="33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400"/>
            <a:t>N Question 3: "What does the crop need and when?"</a:t>
          </a:r>
        </a:p>
      </xdr:txBody>
    </xdr:sp>
    <xdr:clientData/>
  </xdr:twoCellAnchor>
  <xdr:twoCellAnchor>
    <xdr:from>
      <xdr:col>1</xdr:col>
      <xdr:colOff>88900</xdr:colOff>
      <xdr:row>22</xdr:row>
      <xdr:rowOff>95250</xdr:rowOff>
    </xdr:from>
    <xdr:to>
      <xdr:col>9</xdr:col>
      <xdr:colOff>374650</xdr:colOff>
      <xdr:row>24</xdr:row>
      <xdr:rowOff>57150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355600" y="4343400"/>
          <a:ext cx="528320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400"/>
            <a:t>N Question 4: "How much N fertiliser do I need to apply and when?"</a:t>
          </a:r>
        </a:p>
      </xdr:txBody>
    </xdr:sp>
    <xdr:clientData/>
  </xdr:twoCellAnchor>
  <xdr:twoCellAnchor editAs="oneCell">
    <xdr:from>
      <xdr:col>0</xdr:col>
      <xdr:colOff>0</xdr:colOff>
      <xdr:row>2</xdr:row>
      <xdr:rowOff>0</xdr:rowOff>
    </xdr:from>
    <xdr:to>
      <xdr:col>1</xdr:col>
      <xdr:colOff>2702</xdr:colOff>
      <xdr:row>4</xdr:row>
      <xdr:rowOff>87785</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a:stretch>
          <a:fillRect/>
        </a:stretch>
      </xdr:blipFill>
      <xdr:spPr>
        <a:xfrm>
          <a:off x="0" y="513773"/>
          <a:ext cx="268247" cy="457240"/>
        </a:xfrm>
        <a:prstGeom prst="rect">
          <a:avLst/>
        </a:prstGeom>
      </xdr:spPr>
    </xdr:pic>
    <xdr:clientData/>
  </xdr:twoCellAnchor>
  <xdr:twoCellAnchor editAs="oneCell">
    <xdr:from>
      <xdr:col>0</xdr:col>
      <xdr:colOff>0</xdr:colOff>
      <xdr:row>21</xdr:row>
      <xdr:rowOff>151823</xdr:rowOff>
    </xdr:from>
    <xdr:to>
      <xdr:col>1</xdr:col>
      <xdr:colOff>2702</xdr:colOff>
      <xdr:row>24</xdr:row>
      <xdr:rowOff>55458</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a:stretch>
          <a:fillRect/>
        </a:stretch>
      </xdr:blipFill>
      <xdr:spPr>
        <a:xfrm>
          <a:off x="0" y="4215823"/>
          <a:ext cx="269402" cy="4560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6350</xdr:colOff>
      <xdr:row>1</xdr:row>
      <xdr:rowOff>69850</xdr:rowOff>
    </xdr:from>
    <xdr:to>
      <xdr:col>8</xdr:col>
      <xdr:colOff>482600</xdr:colOff>
      <xdr:row>3</xdr:row>
      <xdr:rowOff>158750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260350" y="615950"/>
          <a:ext cx="7524750" cy="62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t>To use this calculator you need to have sampled your soil using depth of  0-15cm or 0-30cm, or two depths 0-15cm and 15-30cm. </a:t>
          </a:r>
        </a:p>
        <a:p>
          <a:r>
            <a:rPr lang="en-NZ" sz="1100"/>
            <a:t>These samples have</a:t>
          </a:r>
          <a:r>
            <a:rPr lang="en-NZ" sz="1100" baseline="0"/>
            <a:t> then been sent to lab to be analysed using the Potentially Mineralisable Nitrogen (PMN) text and reported as mg N/ kg of soil. </a:t>
          </a:r>
          <a:endParaRPr lang="en-NZ" sz="1100"/>
        </a:p>
      </xdr:txBody>
    </xdr:sp>
    <xdr:clientData/>
  </xdr:twoCellAnchor>
  <mc:AlternateContent xmlns:mc="http://schemas.openxmlformats.org/markup-compatibility/2006">
    <mc:Choice xmlns:a14="http://schemas.microsoft.com/office/drawing/2010/main" Requires="a14">
      <xdr:twoCellAnchor editAs="oneCell">
        <xdr:from>
          <xdr:col>3</xdr:col>
          <xdr:colOff>66675</xdr:colOff>
          <xdr:row>13</xdr:row>
          <xdr:rowOff>142875</xdr:rowOff>
        </xdr:from>
        <xdr:to>
          <xdr:col>3</xdr:col>
          <xdr:colOff>352425</xdr:colOff>
          <xdr:row>15</xdr:row>
          <xdr:rowOff>28575</xdr:rowOff>
        </xdr:to>
        <xdr:sp macro="" textlink="">
          <xdr:nvSpPr>
            <xdr:cNvPr id="2053" name="HelpBulkDens" hidden="1">
              <a:extLst>
                <a:ext uri="{63B3BB69-23CF-44E3-9099-C40C66FF867C}">
                  <a14:compatExt spid="_x0000_s2053"/>
                </a:ext>
                <a:ext uri="{FF2B5EF4-FFF2-40B4-BE49-F238E27FC236}">
                  <a16:creationId xmlns:a16="http://schemas.microsoft.com/office/drawing/2014/main" id="{00000000-0008-0000-08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790575</xdr:colOff>
          <xdr:row>29</xdr:row>
          <xdr:rowOff>76200</xdr:rowOff>
        </xdr:from>
        <xdr:to>
          <xdr:col>9</xdr:col>
          <xdr:colOff>85725</xdr:colOff>
          <xdr:row>31</xdr:row>
          <xdr:rowOff>266700</xdr:rowOff>
        </xdr:to>
        <xdr:sp macro="" textlink="">
          <xdr:nvSpPr>
            <xdr:cNvPr id="2066" name="ClearData" hidden="1">
              <a:extLst>
                <a:ext uri="{63B3BB69-23CF-44E3-9099-C40C66FF867C}">
                  <a14:compatExt spid="_x0000_s2066"/>
                </a:ext>
                <a:ext uri="{FF2B5EF4-FFF2-40B4-BE49-F238E27FC236}">
                  <a16:creationId xmlns:a16="http://schemas.microsoft.com/office/drawing/2014/main" id="{00000000-0008-0000-08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5.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4.emf"/><Relationship Id="rId10" Type="http://schemas.openxmlformats.org/officeDocument/2006/relationships/comments" Target="../comments1.xml"/><Relationship Id="rId4" Type="http://schemas.openxmlformats.org/officeDocument/2006/relationships/control" Target="../activeX/activeX1.xml"/><Relationship Id="rId9" Type="http://schemas.openxmlformats.org/officeDocument/2006/relationships/image" Target="../media/image6.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6.xml"/><Relationship Id="rId3" Type="http://schemas.openxmlformats.org/officeDocument/2006/relationships/vmlDrawing" Target="../drawings/vmlDrawing2.vml"/><Relationship Id="rId7" Type="http://schemas.openxmlformats.org/officeDocument/2006/relationships/image" Target="../media/image8.emf"/><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ntrol" Target="../activeX/activeX5.xml"/><Relationship Id="rId5" Type="http://schemas.openxmlformats.org/officeDocument/2006/relationships/image" Target="../media/image7.emf"/><Relationship Id="rId10" Type="http://schemas.openxmlformats.org/officeDocument/2006/relationships/comments" Target="../comments2.xml"/><Relationship Id="rId4" Type="http://schemas.openxmlformats.org/officeDocument/2006/relationships/control" Target="../activeX/activeX4.xml"/><Relationship Id="rId9" Type="http://schemas.openxmlformats.org/officeDocument/2006/relationships/image" Target="../media/image9.emf"/></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far.org.nz/articles/1545/nitrogen-the-confidence-to-cut-back-far-focus-14" TargetMode="External"/><Relationship Id="rId4" Type="http://schemas.openxmlformats.org/officeDocument/2006/relationships/image" Target="../media/image10.png"/></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far.org.nz/articles/1545/nitrogen-the-confidence-to-cut-back-far-focus-14" TargetMode="External"/><Relationship Id="rId4" Type="http://schemas.openxmlformats.org/officeDocument/2006/relationships/image" Target="../media/image12.jpeg"/></Relationships>
</file>

<file path=xl/worksheets/_rels/sheet8.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image" Target="../media/image4.emf"/><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ontrol" Target="../activeX/activeX8.xml"/><Relationship Id="rId5" Type="http://schemas.openxmlformats.org/officeDocument/2006/relationships/image" Target="../media/image14.emf"/><Relationship Id="rId4" Type="http://schemas.openxmlformats.org/officeDocument/2006/relationships/control" Target="../activeX/activeX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3A38B-61C8-4199-B0C8-5EA71C4980A9}">
  <sheetPr codeName="Sheet7">
    <tabColor rgb="FF00B0F0"/>
    <pageSetUpPr fitToPage="1"/>
  </sheetPr>
  <dimension ref="A1:Y111"/>
  <sheetViews>
    <sheetView showGridLines="0" showRowColHeaders="0" zoomScaleNormal="100" zoomScaleSheetLayoutView="10" workbookViewId="0">
      <selection activeCell="D5" sqref="D5"/>
    </sheetView>
  </sheetViews>
  <sheetFormatPr defaultColWidth="8.7109375" defaultRowHeight="15" x14ac:dyDescent="0.25"/>
  <cols>
    <col min="1" max="1" width="3.7109375" style="123" customWidth="1"/>
    <col min="2" max="16384" width="8.7109375" style="123"/>
  </cols>
  <sheetData>
    <row r="1" spans="2:2" ht="5.45" customHeight="1" x14ac:dyDescent="0.25"/>
    <row r="2" spans="2:2" ht="29.45" customHeight="1" x14ac:dyDescent="0.55000000000000004">
      <c r="B2" s="124" t="s">
        <v>125</v>
      </c>
    </row>
    <row r="3" spans="2:2" ht="51.95" customHeight="1" x14ac:dyDescent="0.55000000000000004">
      <c r="B3" s="124"/>
    </row>
    <row r="4" spans="2:2" ht="36" x14ac:dyDescent="0.55000000000000004">
      <c r="B4" s="124"/>
    </row>
    <row r="5" spans="2:2" ht="36" x14ac:dyDescent="0.55000000000000004">
      <c r="B5" s="124"/>
    </row>
    <row r="6" spans="2:2" ht="36" x14ac:dyDescent="0.55000000000000004">
      <c r="B6" s="124"/>
    </row>
    <row r="7" spans="2:2" ht="36" x14ac:dyDescent="0.55000000000000004">
      <c r="B7" s="124"/>
    </row>
    <row r="8" spans="2:2" ht="36" x14ac:dyDescent="0.55000000000000004">
      <c r="B8" s="124"/>
    </row>
    <row r="9" spans="2:2" ht="36" x14ac:dyDescent="0.55000000000000004">
      <c r="B9" s="124"/>
    </row>
    <row r="10" spans="2:2" ht="36" x14ac:dyDescent="0.55000000000000004">
      <c r="B10" s="124"/>
    </row>
    <row r="11" spans="2:2" ht="36" x14ac:dyDescent="0.55000000000000004">
      <c r="B11" s="124"/>
    </row>
    <row r="12" spans="2:2" ht="36" x14ac:dyDescent="0.55000000000000004">
      <c r="B12" s="124"/>
    </row>
    <row r="13" spans="2:2" ht="36" x14ac:dyDescent="0.55000000000000004">
      <c r="B13" s="124"/>
    </row>
    <row r="14" spans="2:2" ht="36" x14ac:dyDescent="0.55000000000000004">
      <c r="B14" s="124"/>
    </row>
    <row r="15" spans="2:2" ht="36" x14ac:dyDescent="0.55000000000000004">
      <c r="B15" s="124"/>
    </row>
    <row r="16" spans="2:2" ht="36" x14ac:dyDescent="0.55000000000000004">
      <c r="B16" s="124"/>
    </row>
    <row r="17" spans="1:8" ht="36" x14ac:dyDescent="0.55000000000000004">
      <c r="B17" s="124"/>
    </row>
    <row r="18" spans="1:8" ht="36" x14ac:dyDescent="0.55000000000000004">
      <c r="B18" s="124"/>
    </row>
    <row r="21" spans="1:8" ht="36" x14ac:dyDescent="0.55000000000000004">
      <c r="B21" s="124"/>
    </row>
    <row r="22" spans="1:8" ht="23.45" customHeight="1" x14ac:dyDescent="0.55000000000000004">
      <c r="B22" s="124"/>
    </row>
    <row r="23" spans="1:8" ht="18.75" x14ac:dyDescent="0.3">
      <c r="A23" s="243"/>
      <c r="B23" s="259" t="s">
        <v>198</v>
      </c>
      <c r="C23" s="259"/>
      <c r="D23" s="259"/>
      <c r="E23" s="259"/>
      <c r="F23" s="259"/>
      <c r="G23" s="259"/>
      <c r="H23" s="259"/>
    </row>
    <row r="24" spans="1:8" ht="36" x14ac:dyDescent="0.55000000000000004">
      <c r="B24" s="124"/>
    </row>
    <row r="27" spans="1:8" ht="18.600000000000001" customHeight="1" x14ac:dyDescent="0.25"/>
    <row r="28" spans="1:8" ht="14.45" customHeight="1" x14ac:dyDescent="0.25"/>
    <row r="29" spans="1:8" ht="18.600000000000001" customHeight="1" x14ac:dyDescent="0.25"/>
    <row r="30" spans="1:8" ht="14.45" customHeight="1" x14ac:dyDescent="0.25"/>
    <row r="31" spans="1:8" ht="18.600000000000001" customHeight="1" x14ac:dyDescent="0.25"/>
    <row r="34" spans="2:8" ht="18.75" x14ac:dyDescent="0.3">
      <c r="B34" s="259" t="s">
        <v>191</v>
      </c>
      <c r="C34" s="259"/>
      <c r="D34" s="259"/>
      <c r="E34" s="259"/>
      <c r="F34" s="259"/>
      <c r="G34" s="259"/>
      <c r="H34" s="259"/>
    </row>
    <row r="35" spans="2:8" x14ac:dyDescent="0.25">
      <c r="B35" s="244"/>
      <c r="C35" s="244"/>
      <c r="D35" s="244"/>
      <c r="E35" s="244"/>
      <c r="F35" s="244"/>
      <c r="G35" s="244"/>
      <c r="H35" s="244"/>
    </row>
    <row r="36" spans="2:8" ht="18.75" x14ac:dyDescent="0.3">
      <c r="B36" s="258" t="s">
        <v>128</v>
      </c>
      <c r="C36" s="258"/>
      <c r="D36" s="258"/>
      <c r="E36" s="258"/>
      <c r="F36" s="258"/>
      <c r="G36" s="258"/>
      <c r="H36" s="258"/>
    </row>
    <row r="37" spans="2:8" x14ac:dyDescent="0.25">
      <c r="B37" s="244"/>
      <c r="C37" s="244"/>
      <c r="D37" s="244"/>
      <c r="E37" s="244"/>
      <c r="F37" s="244"/>
      <c r="G37" s="244"/>
    </row>
    <row r="38" spans="2:8" ht="18.75" x14ac:dyDescent="0.3">
      <c r="B38" s="258" t="s">
        <v>129</v>
      </c>
      <c r="C38" s="258"/>
      <c r="D38" s="258"/>
      <c r="E38" s="258"/>
      <c r="F38" s="258"/>
      <c r="G38" s="258"/>
    </row>
    <row r="39" spans="2:8" x14ac:dyDescent="0.25">
      <c r="H39"/>
    </row>
    <row r="57" spans="25:25" ht="21" x14ac:dyDescent="0.35">
      <c r="Y57" s="125"/>
    </row>
    <row r="60" spans="25:25" x14ac:dyDescent="0.25">
      <c r="Y60" s="126"/>
    </row>
    <row r="63" spans="25:25" x14ac:dyDescent="0.25">
      <c r="Y63" s="126"/>
    </row>
    <row r="66" spans="25:25" ht="19.5" customHeight="1" x14ac:dyDescent="0.25"/>
    <row r="68" spans="25:25" ht="21" x14ac:dyDescent="0.35">
      <c r="Y68" s="125"/>
    </row>
    <row r="71" spans="25:25" x14ac:dyDescent="0.25">
      <c r="Y71" s="126"/>
    </row>
    <row r="72" spans="25:25" x14ac:dyDescent="0.25">
      <c r="Y72" s="126"/>
    </row>
    <row r="79" spans="25:25" x14ac:dyDescent="0.25">
      <c r="Y79" s="236"/>
    </row>
    <row r="87" spans="2:8" ht="18.75" x14ac:dyDescent="0.3">
      <c r="B87" s="258" t="s">
        <v>127</v>
      </c>
      <c r="C87" s="258"/>
      <c r="D87" s="258"/>
      <c r="E87" s="258"/>
      <c r="F87" s="258"/>
      <c r="G87" s="258"/>
      <c r="H87" s="258"/>
    </row>
    <row r="109" spans="2:8" ht="18.75" x14ac:dyDescent="0.3">
      <c r="B109" s="260" t="s">
        <v>192</v>
      </c>
      <c r="C109" s="260"/>
      <c r="D109" s="260"/>
      <c r="E109" s="260"/>
      <c r="F109" s="260"/>
      <c r="G109" s="260"/>
      <c r="H109" s="260"/>
    </row>
    <row r="111" spans="2:8" ht="18.75" x14ac:dyDescent="0.3">
      <c r="B111" s="258" t="s">
        <v>193</v>
      </c>
      <c r="C111" s="258"/>
      <c r="D111" s="258"/>
      <c r="E111" s="258"/>
      <c r="F111" s="258"/>
      <c r="G111" s="258"/>
      <c r="H111" s="258"/>
    </row>
  </sheetData>
  <sheetProtection algorithmName="SHA-512" hashValue="NLvQ8lLhS87HoUz4kMXImUFsYsi9gMJtKr6BkN5rICUCZQRxzsJ+MMSsuVTv6XT+dNrEAb9XFP++in3a9G/Y3g==" saltValue="Drnsb5qdYuAf/qVNKgb35g==" spinCount="100000" sheet="1" objects="1" scenarios="1"/>
  <mergeCells count="7">
    <mergeCell ref="B111:H111"/>
    <mergeCell ref="B87:H87"/>
    <mergeCell ref="B23:H23"/>
    <mergeCell ref="B34:H34"/>
    <mergeCell ref="B109:H109"/>
    <mergeCell ref="B36:H36"/>
    <mergeCell ref="B38:G38"/>
  </mergeCells>
  <hyperlinks>
    <hyperlink ref="B87" location="' Soil N Supply Calculator'!A1" display="Enter your soil Mineral N result into Calculator" xr:uid="{3C0EDB84-5775-430F-9D67-EB82A395AE73}"/>
    <hyperlink ref="B109" location="' Soil N Supply Calculator'!A1" display="Enter your soil Mineral N result into Calculator" xr:uid="{4BDFB46B-8966-40FC-A452-212028AC5899}"/>
    <hyperlink ref="B109:G109" location="'Understanding N Demand'!A1" display="Enter your soil Mineral N result into N Supply Calculator" xr:uid="{095E3751-1CD4-4340-92F8-66FEC638DD55}"/>
    <hyperlink ref="B87:G87" location="' Soil N Supply Calculator'!A1" display="Enter your soil PMN results into N Supply Calculator" xr:uid="{94DBD463-D003-4D30-AC65-DFCF66F65ABA}"/>
    <hyperlink ref="B34" location="' Soil N Supply Calculator'!A1" display="Enter your soil Mineral N result into Calculator" xr:uid="{BA88F68C-CD4E-4E5C-973A-969890276E90}"/>
    <hyperlink ref="B34:G34" location="'Understanding Soil N'!A1" display="Find out more about Soil N and Initial Soil Mineral N" xr:uid="{45A3E59B-2D29-43D3-8550-8FE75C6D1DC3}"/>
    <hyperlink ref="B111" location="' Soil N Supply Calculator'!A1" display="Enter your soil Mineral N result into Calculator" xr:uid="{A8C0B6BA-A9AE-4E07-A6AB-8F8D9F62916A}"/>
    <hyperlink ref="B111:G111" location="' Soil N Supply Calculator'!A1" display="Enter your soil PMN results into N Supply Calculator" xr:uid="{5D5E9D0D-1D3F-4000-93B9-5C32334238F0}"/>
    <hyperlink ref="B23" location="' Soil N Supply Calculator'!A1" display="Enter your soil Mineral N result into Calculator" xr:uid="{3C05779F-8A15-4F2C-9982-26A526120B70}"/>
    <hyperlink ref="B23:G23" location="'Understanding Soil N'!A1" display="Find out more about Soil N and Initial Soil Mineral N" xr:uid="{E0DD77E1-B644-4C8B-A2D5-CACFF0AF4C3C}"/>
    <hyperlink ref="B23:H23" location="'Tips on Soil Sampling'!A1" display="Find out more about Soil N and Initial Soil Mineral N" xr:uid="{4B6CE602-77AB-4149-95AC-082DDEC7E473}"/>
    <hyperlink ref="B38" location="' Soil N Supply Calculator'!A1" display="Enter your soil Mineral N result into Calculator" xr:uid="{BA1795F7-4EE5-4258-AF20-9662425368C1}"/>
    <hyperlink ref="B36" location="' Soil N Supply Calculator'!A1" display="Enter your soil Mineral N result into Calculator" xr:uid="{D66B231A-3D83-446E-8D92-E8E32509209B}"/>
    <hyperlink ref="B38:G38" location="'Quick N - Nitrate N Calculator'!A1" display="Calculate Quick N test results" xr:uid="{2303CB29-A31B-453A-9E2A-1B0770254CBB}"/>
  </hyperlinks>
  <pageMargins left="0.7" right="0.7" top="0.75" bottom="0.75" header="0.3" footer="0.3"/>
  <pageSetup paperSize="9" scale="37" orientation="portrait" r:id="rId1"/>
  <drawing r:id="rId2"/>
  <pictur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E7AF9-331E-4B8A-8A89-A784D98D03A6}">
  <sheetPr codeName="Sheet3"/>
  <dimension ref="B1:K23"/>
  <sheetViews>
    <sheetView workbookViewId="0">
      <selection activeCell="H23" sqref="H23"/>
    </sheetView>
  </sheetViews>
  <sheetFormatPr defaultRowHeight="15" x14ac:dyDescent="0.25"/>
  <cols>
    <col min="2" max="2" width="15.5703125" customWidth="1"/>
    <col min="7" max="7" width="10.28515625" customWidth="1"/>
    <col min="8" max="8" width="25.140625" customWidth="1"/>
    <col min="11" max="11" width="5.28515625" customWidth="1"/>
  </cols>
  <sheetData>
    <row r="1" spans="2:11" x14ac:dyDescent="0.25">
      <c r="B1" t="s">
        <v>19</v>
      </c>
      <c r="C1" t="s">
        <v>20</v>
      </c>
      <c r="F1" t="s">
        <v>53</v>
      </c>
      <c r="G1" t="s">
        <v>54</v>
      </c>
      <c r="H1" t="s">
        <v>40</v>
      </c>
      <c r="I1" t="s">
        <v>55</v>
      </c>
      <c r="K1" t="s">
        <v>82</v>
      </c>
    </row>
    <row r="2" spans="2:11" x14ac:dyDescent="0.25">
      <c r="K2" t="s">
        <v>83</v>
      </c>
    </row>
    <row r="3" spans="2:11" x14ac:dyDescent="0.25">
      <c r="B3" t="s">
        <v>7</v>
      </c>
      <c r="C3" t="s">
        <v>21</v>
      </c>
      <c r="F3" t="s">
        <v>87</v>
      </c>
      <c r="G3" t="s">
        <v>47</v>
      </c>
      <c r="H3" s="91" t="s">
        <v>91</v>
      </c>
      <c r="I3" s="189" t="s">
        <v>56</v>
      </c>
      <c r="K3" t="s">
        <v>84</v>
      </c>
    </row>
    <row r="4" spans="2:11" x14ac:dyDescent="0.25">
      <c r="B4" t="s">
        <v>8</v>
      </c>
      <c r="C4" t="s">
        <v>22</v>
      </c>
      <c r="F4" t="s">
        <v>88</v>
      </c>
      <c r="G4" t="s">
        <v>48</v>
      </c>
      <c r="H4" s="92" t="s">
        <v>92</v>
      </c>
      <c r="I4" s="189" t="s">
        <v>57</v>
      </c>
    </row>
    <row r="5" spans="2:11" x14ac:dyDescent="0.25">
      <c r="B5" t="s">
        <v>9</v>
      </c>
      <c r="C5" t="s">
        <v>23</v>
      </c>
      <c r="G5" t="s">
        <v>49</v>
      </c>
      <c r="H5" s="92" t="s">
        <v>93</v>
      </c>
      <c r="I5" s="189" t="s">
        <v>58</v>
      </c>
    </row>
    <row r="6" spans="2:11" x14ac:dyDescent="0.25">
      <c r="B6" t="s">
        <v>10</v>
      </c>
      <c r="F6" t="s">
        <v>89</v>
      </c>
      <c r="G6" t="s">
        <v>50</v>
      </c>
      <c r="H6" s="92" t="s">
        <v>94</v>
      </c>
      <c r="I6" s="189" t="s">
        <v>59</v>
      </c>
    </row>
    <row r="7" spans="2:11" x14ac:dyDescent="0.25">
      <c r="B7" t="s">
        <v>11</v>
      </c>
      <c r="F7" t="s">
        <v>187</v>
      </c>
      <c r="G7" t="s">
        <v>51</v>
      </c>
      <c r="H7" s="92" t="s">
        <v>95</v>
      </c>
      <c r="I7" s="189" t="s">
        <v>60</v>
      </c>
    </row>
    <row r="8" spans="2:11" x14ac:dyDescent="0.25">
      <c r="B8" t="s">
        <v>12</v>
      </c>
      <c r="F8" t="s">
        <v>111</v>
      </c>
      <c r="G8" t="s">
        <v>52</v>
      </c>
      <c r="H8" s="92" t="s">
        <v>96</v>
      </c>
      <c r="I8" s="189" t="s">
        <v>61</v>
      </c>
    </row>
    <row r="9" spans="2:11" x14ac:dyDescent="0.25">
      <c r="B9" t="s">
        <v>13</v>
      </c>
      <c r="H9" s="92" t="s">
        <v>97</v>
      </c>
      <c r="I9" s="189" t="s">
        <v>62</v>
      </c>
    </row>
    <row r="10" spans="2:11" x14ac:dyDescent="0.25">
      <c r="B10" t="s">
        <v>14</v>
      </c>
      <c r="H10" s="92" t="s">
        <v>98</v>
      </c>
      <c r="I10" s="189" t="s">
        <v>63</v>
      </c>
    </row>
    <row r="11" spans="2:11" x14ac:dyDescent="0.25">
      <c r="B11" t="s">
        <v>15</v>
      </c>
      <c r="H11" s="92" t="s">
        <v>99</v>
      </c>
      <c r="I11" s="189" t="s">
        <v>64</v>
      </c>
    </row>
    <row r="12" spans="2:11" x14ac:dyDescent="0.25">
      <c r="B12" t="s">
        <v>16</v>
      </c>
      <c r="H12" s="92" t="s">
        <v>100</v>
      </c>
    </row>
    <row r="13" spans="2:11" x14ac:dyDescent="0.25">
      <c r="B13" t="s">
        <v>17</v>
      </c>
      <c r="H13" s="92" t="s">
        <v>101</v>
      </c>
    </row>
    <row r="14" spans="2:11" x14ac:dyDescent="0.25">
      <c r="B14" t="s">
        <v>18</v>
      </c>
      <c r="H14" s="92" t="s">
        <v>102</v>
      </c>
    </row>
    <row r="15" spans="2:11" x14ac:dyDescent="0.25">
      <c r="H15" s="92" t="s">
        <v>103</v>
      </c>
    </row>
    <row r="16" spans="2:11" x14ac:dyDescent="0.25">
      <c r="H16" s="93" t="s">
        <v>104</v>
      </c>
    </row>
    <row r="21" spans="2:8" x14ac:dyDescent="0.25">
      <c r="B21" t="s">
        <v>34</v>
      </c>
    </row>
    <row r="23" spans="2:8" x14ac:dyDescent="0.25">
      <c r="H23" t="s">
        <v>188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06DAB-B3F3-4D9E-8D6C-E8939070CA05}">
  <sheetPr codeName="Sheet4"/>
  <dimension ref="A1:AG25"/>
  <sheetViews>
    <sheetView zoomScaleNormal="100" workbookViewId="0">
      <selection activeCell="H5" sqref="H5:Y5"/>
    </sheetView>
  </sheetViews>
  <sheetFormatPr defaultRowHeight="15" x14ac:dyDescent="0.25"/>
  <cols>
    <col min="1" max="1" width="16.5703125" customWidth="1"/>
    <col min="7" max="7" width="25.5703125" customWidth="1"/>
    <col min="8" max="25" width="9.7109375" customWidth="1"/>
    <col min="28" max="28" width="10.28515625" customWidth="1"/>
  </cols>
  <sheetData>
    <row r="1" spans="1:33" x14ac:dyDescent="0.25">
      <c r="B1" t="s">
        <v>21</v>
      </c>
      <c r="C1" t="s">
        <v>22</v>
      </c>
      <c r="D1" t="s">
        <v>23</v>
      </c>
      <c r="G1" t="s">
        <v>39</v>
      </c>
      <c r="AA1" t="s">
        <v>46</v>
      </c>
    </row>
    <row r="2" spans="1:33" x14ac:dyDescent="0.25">
      <c r="A2" t="s">
        <v>7</v>
      </c>
      <c r="B2">
        <v>1.8</v>
      </c>
      <c r="C2">
        <v>1.5</v>
      </c>
      <c r="D2">
        <v>1.3</v>
      </c>
    </row>
    <row r="3" spans="1:33" x14ac:dyDescent="0.25">
      <c r="A3" t="s">
        <v>8</v>
      </c>
      <c r="B3">
        <v>1.7</v>
      </c>
      <c r="C3">
        <v>1.4</v>
      </c>
      <c r="D3">
        <v>1.3</v>
      </c>
      <c r="G3" s="37" t="s">
        <v>40</v>
      </c>
      <c r="H3" s="45"/>
      <c r="I3" s="46"/>
      <c r="J3" s="46"/>
      <c r="K3" s="46" t="s">
        <v>41</v>
      </c>
      <c r="L3" s="46"/>
      <c r="M3" s="46"/>
      <c r="N3" s="46"/>
      <c r="O3" s="46"/>
      <c r="P3" s="47"/>
      <c r="Q3" s="45"/>
      <c r="R3" s="46"/>
      <c r="S3" s="46"/>
      <c r="T3" s="46" t="s">
        <v>42</v>
      </c>
      <c r="U3" s="46"/>
      <c r="V3" s="46"/>
      <c r="W3" s="46"/>
      <c r="X3" s="46"/>
      <c r="Y3" s="47"/>
      <c r="AA3" s="45"/>
      <c r="AB3" s="46" t="s">
        <v>47</v>
      </c>
      <c r="AC3" s="46" t="s">
        <v>48</v>
      </c>
      <c r="AD3" s="46" t="s">
        <v>49</v>
      </c>
      <c r="AE3" s="46" t="s">
        <v>50</v>
      </c>
      <c r="AF3" s="46" t="s">
        <v>51</v>
      </c>
      <c r="AG3" s="47" t="s">
        <v>52</v>
      </c>
    </row>
    <row r="4" spans="1:33" x14ac:dyDescent="0.25">
      <c r="A4" t="s">
        <v>9</v>
      </c>
      <c r="B4">
        <v>2</v>
      </c>
      <c r="C4">
        <v>1.5</v>
      </c>
      <c r="D4">
        <v>1.3</v>
      </c>
      <c r="G4" s="38"/>
      <c r="H4" s="43"/>
      <c r="I4" s="43" t="s">
        <v>43</v>
      </c>
      <c r="J4" s="1"/>
      <c r="L4" s="1" t="s">
        <v>44</v>
      </c>
      <c r="M4" s="1"/>
      <c r="N4" s="1"/>
      <c r="O4" s="44" t="s">
        <v>45</v>
      </c>
      <c r="Q4" s="43" t="s">
        <v>43</v>
      </c>
      <c r="R4" s="1"/>
      <c r="S4" s="1"/>
      <c r="U4" s="1" t="s">
        <v>44</v>
      </c>
      <c r="V4" s="1"/>
      <c r="W4" s="1"/>
      <c r="X4" s="44" t="s">
        <v>45</v>
      </c>
      <c r="AA4" s="40"/>
      <c r="AB4" s="41"/>
      <c r="AC4" s="41"/>
      <c r="AD4" s="41"/>
      <c r="AE4" s="41"/>
      <c r="AF4" s="41"/>
      <c r="AG4" s="42"/>
    </row>
    <row r="5" spans="1:33" x14ac:dyDescent="0.25">
      <c r="A5" t="s">
        <v>10</v>
      </c>
      <c r="B5">
        <v>1.8</v>
      </c>
      <c r="C5">
        <v>1.5</v>
      </c>
      <c r="D5">
        <v>1.4</v>
      </c>
      <c r="G5" s="39"/>
      <c r="H5" s="94" t="s">
        <v>56</v>
      </c>
      <c r="I5" s="95" t="s">
        <v>57</v>
      </c>
      <c r="J5" s="95" t="s">
        <v>58</v>
      </c>
      <c r="K5" s="95" t="s">
        <v>59</v>
      </c>
      <c r="L5" s="95" t="s">
        <v>60</v>
      </c>
      <c r="M5" s="95" t="s">
        <v>61</v>
      </c>
      <c r="N5" s="95" t="s">
        <v>62</v>
      </c>
      <c r="O5" s="95" t="s">
        <v>63</v>
      </c>
      <c r="P5" s="95" t="s">
        <v>64</v>
      </c>
      <c r="Q5" s="96" t="s">
        <v>56</v>
      </c>
      <c r="R5" s="97" t="s">
        <v>57</v>
      </c>
      <c r="S5" s="97" t="s">
        <v>58</v>
      </c>
      <c r="T5" s="97" t="s">
        <v>59</v>
      </c>
      <c r="U5" s="97" t="s">
        <v>60</v>
      </c>
      <c r="V5" s="97" t="s">
        <v>61</v>
      </c>
      <c r="W5" s="97" t="s">
        <v>62</v>
      </c>
      <c r="X5" s="97" t="s">
        <v>63</v>
      </c>
      <c r="Y5" s="98" t="s">
        <v>64</v>
      </c>
      <c r="AA5" s="61" t="s">
        <v>87</v>
      </c>
      <c r="AB5" s="57">
        <v>0.7</v>
      </c>
      <c r="AC5" s="57">
        <v>1.1499999999999999</v>
      </c>
      <c r="AD5" s="57">
        <v>1.1499999999999999</v>
      </c>
      <c r="AE5" s="57">
        <v>0.8</v>
      </c>
      <c r="AF5" s="57">
        <v>1.17</v>
      </c>
      <c r="AG5" s="58">
        <v>1.1599999999999999</v>
      </c>
    </row>
    <row r="6" spans="1:33" x14ac:dyDescent="0.25">
      <c r="A6" t="s">
        <v>11</v>
      </c>
      <c r="B6">
        <v>1.8</v>
      </c>
      <c r="C6">
        <v>1.5</v>
      </c>
      <c r="D6">
        <v>1.4</v>
      </c>
      <c r="G6" s="91" t="s">
        <v>91</v>
      </c>
      <c r="H6" s="48">
        <v>14</v>
      </c>
      <c r="I6" s="48">
        <v>14</v>
      </c>
      <c r="J6" s="48">
        <v>14</v>
      </c>
      <c r="K6" s="49">
        <v>15</v>
      </c>
      <c r="L6" s="49">
        <v>15</v>
      </c>
      <c r="M6" s="49">
        <v>15</v>
      </c>
      <c r="N6" s="50">
        <v>12.5</v>
      </c>
      <c r="O6" s="50">
        <v>12.5</v>
      </c>
      <c r="P6" s="50">
        <v>12.5</v>
      </c>
      <c r="Q6" s="48">
        <v>14.5</v>
      </c>
      <c r="R6" s="48">
        <v>14.5</v>
      </c>
      <c r="S6" s="48">
        <v>14.5</v>
      </c>
      <c r="T6" s="49">
        <v>16.5</v>
      </c>
      <c r="U6" s="49">
        <v>16.5</v>
      </c>
      <c r="V6" s="49">
        <v>16.5</v>
      </c>
      <c r="W6" s="50">
        <v>15</v>
      </c>
      <c r="X6" s="50">
        <v>15</v>
      </c>
      <c r="Y6" s="50">
        <v>15</v>
      </c>
      <c r="AA6" s="63" t="s">
        <v>88</v>
      </c>
      <c r="AB6" s="64">
        <v>0.76</v>
      </c>
      <c r="AC6" s="64">
        <v>1.22</v>
      </c>
      <c r="AD6" s="64">
        <v>1.2</v>
      </c>
      <c r="AE6" s="64">
        <v>0.83</v>
      </c>
      <c r="AF6" s="64">
        <v>1.24</v>
      </c>
      <c r="AG6" s="65">
        <v>1.19</v>
      </c>
    </row>
    <row r="7" spans="1:33" x14ac:dyDescent="0.25">
      <c r="A7" t="s">
        <v>12</v>
      </c>
      <c r="B7">
        <v>1.8</v>
      </c>
      <c r="C7">
        <v>1.4</v>
      </c>
      <c r="D7">
        <v>1.3</v>
      </c>
      <c r="G7" s="92" t="s">
        <v>92</v>
      </c>
      <c r="H7" s="51">
        <v>14</v>
      </c>
      <c r="I7" s="51">
        <v>14</v>
      </c>
      <c r="J7" s="51">
        <v>14</v>
      </c>
      <c r="K7" s="52">
        <v>15</v>
      </c>
      <c r="L7" s="52">
        <v>15</v>
      </c>
      <c r="M7" s="52">
        <v>15</v>
      </c>
      <c r="N7" s="53">
        <v>12.5</v>
      </c>
      <c r="O7" s="53">
        <v>12.5</v>
      </c>
      <c r="P7" s="53">
        <v>12.5</v>
      </c>
      <c r="Q7" s="51">
        <v>14.5</v>
      </c>
      <c r="R7" s="51">
        <v>14.5</v>
      </c>
      <c r="S7" s="51">
        <v>14.5</v>
      </c>
      <c r="T7" s="52">
        <v>16.5</v>
      </c>
      <c r="U7" s="52">
        <v>16.5</v>
      </c>
      <c r="V7" s="52">
        <v>16.5</v>
      </c>
      <c r="W7" s="53">
        <v>15</v>
      </c>
      <c r="X7" s="53">
        <v>15</v>
      </c>
      <c r="Y7" s="53">
        <v>15</v>
      </c>
      <c r="AA7" s="62" t="s">
        <v>89</v>
      </c>
      <c r="AB7" s="59">
        <v>0.82</v>
      </c>
      <c r="AC7" s="59">
        <v>1.3</v>
      </c>
      <c r="AD7" s="59">
        <v>1.28</v>
      </c>
      <c r="AE7" s="59">
        <v>0.86</v>
      </c>
      <c r="AF7" s="59">
        <v>1.32</v>
      </c>
      <c r="AG7" s="60">
        <v>1.22</v>
      </c>
    </row>
    <row r="8" spans="1:33" x14ac:dyDescent="0.25">
      <c r="A8" t="s">
        <v>13</v>
      </c>
      <c r="B8">
        <v>1.9</v>
      </c>
      <c r="C8">
        <v>1.6</v>
      </c>
      <c r="D8">
        <v>1.4</v>
      </c>
      <c r="G8" s="92" t="s">
        <v>93</v>
      </c>
      <c r="H8" s="51">
        <v>13</v>
      </c>
      <c r="I8" s="51">
        <v>13</v>
      </c>
      <c r="J8" s="51">
        <v>13</v>
      </c>
      <c r="K8" s="52">
        <v>16.5</v>
      </c>
      <c r="L8" s="52">
        <v>16.5</v>
      </c>
      <c r="M8" s="52">
        <v>16.5</v>
      </c>
      <c r="N8" s="53">
        <v>15</v>
      </c>
      <c r="O8" s="53">
        <v>15</v>
      </c>
      <c r="P8" s="53">
        <v>15</v>
      </c>
      <c r="Q8" s="51">
        <v>13</v>
      </c>
      <c r="R8" s="51">
        <v>13</v>
      </c>
      <c r="S8" s="51">
        <v>13</v>
      </c>
      <c r="T8" s="52">
        <v>16.5</v>
      </c>
      <c r="U8" s="52">
        <v>16.5</v>
      </c>
      <c r="V8" s="52">
        <v>16.5</v>
      </c>
      <c r="W8" s="53">
        <v>15</v>
      </c>
      <c r="X8" s="53">
        <v>15</v>
      </c>
      <c r="Y8" s="53">
        <v>15</v>
      </c>
    </row>
    <row r="9" spans="1:33" x14ac:dyDescent="0.25">
      <c r="A9" t="s">
        <v>14</v>
      </c>
      <c r="B9">
        <v>2.1</v>
      </c>
      <c r="C9">
        <v>1.8</v>
      </c>
      <c r="D9">
        <v>1.5</v>
      </c>
      <c r="G9" s="92" t="s">
        <v>94</v>
      </c>
      <c r="H9" s="51">
        <v>13</v>
      </c>
      <c r="I9" s="51">
        <v>13</v>
      </c>
      <c r="J9" s="51">
        <v>13</v>
      </c>
      <c r="K9" s="52">
        <v>14</v>
      </c>
      <c r="L9" s="52">
        <v>14</v>
      </c>
      <c r="M9" s="52">
        <v>14</v>
      </c>
      <c r="N9" s="53">
        <v>13</v>
      </c>
      <c r="O9" s="53">
        <v>13</v>
      </c>
      <c r="P9" s="53">
        <v>13</v>
      </c>
      <c r="Q9" s="51">
        <v>14.5</v>
      </c>
      <c r="R9" s="51">
        <v>14.5</v>
      </c>
      <c r="S9" s="51">
        <v>14.5</v>
      </c>
      <c r="T9" s="52">
        <v>17</v>
      </c>
      <c r="U9" s="52">
        <v>17</v>
      </c>
      <c r="V9" s="52">
        <v>17</v>
      </c>
      <c r="W9" s="53">
        <v>15</v>
      </c>
      <c r="X9" s="53">
        <v>15</v>
      </c>
      <c r="Y9" s="53">
        <v>15</v>
      </c>
    </row>
    <row r="10" spans="1:33" x14ac:dyDescent="0.25">
      <c r="A10" t="s">
        <v>15</v>
      </c>
      <c r="B10">
        <v>1.9</v>
      </c>
      <c r="C10">
        <v>1.4</v>
      </c>
      <c r="D10">
        <v>1.3</v>
      </c>
      <c r="G10" s="92" t="s">
        <v>95</v>
      </c>
      <c r="H10" s="51">
        <v>12.5</v>
      </c>
      <c r="I10" s="51">
        <v>12.5</v>
      </c>
      <c r="J10" s="51">
        <v>12.5</v>
      </c>
      <c r="K10" s="52">
        <v>13.5</v>
      </c>
      <c r="L10" s="52">
        <v>13.5</v>
      </c>
      <c r="M10" s="52">
        <v>13.5</v>
      </c>
      <c r="N10" s="53">
        <v>15</v>
      </c>
      <c r="O10" s="53">
        <v>15</v>
      </c>
      <c r="P10" s="53">
        <v>15</v>
      </c>
      <c r="Q10" s="51">
        <v>13</v>
      </c>
      <c r="R10" s="51">
        <v>13</v>
      </c>
      <c r="S10" s="51">
        <v>13</v>
      </c>
      <c r="T10" s="52">
        <v>17</v>
      </c>
      <c r="U10" s="52">
        <v>17</v>
      </c>
      <c r="V10" s="52">
        <v>17</v>
      </c>
      <c r="W10" s="53">
        <v>15</v>
      </c>
      <c r="X10" s="53">
        <v>15</v>
      </c>
      <c r="Y10" s="53">
        <v>15</v>
      </c>
    </row>
    <row r="11" spans="1:33" x14ac:dyDescent="0.25">
      <c r="A11" t="s">
        <v>16</v>
      </c>
      <c r="B11">
        <v>1.7</v>
      </c>
      <c r="C11">
        <v>1.4</v>
      </c>
      <c r="D11">
        <v>1.3</v>
      </c>
      <c r="G11" s="92" t="s">
        <v>96</v>
      </c>
      <c r="H11" s="51">
        <v>9.5</v>
      </c>
      <c r="I11" s="51">
        <v>9.5</v>
      </c>
      <c r="J11" s="51">
        <v>9.5</v>
      </c>
      <c r="K11" s="52">
        <v>12</v>
      </c>
      <c r="L11" s="52">
        <v>12</v>
      </c>
      <c r="M11" s="52">
        <v>12</v>
      </c>
      <c r="N11" s="53">
        <v>10</v>
      </c>
      <c r="O11" s="53">
        <v>10</v>
      </c>
      <c r="P11" s="53">
        <v>10</v>
      </c>
      <c r="Q11" s="51">
        <v>12.5</v>
      </c>
      <c r="R11" s="51">
        <v>12.5</v>
      </c>
      <c r="S11" s="51">
        <v>12.5</v>
      </c>
      <c r="T11" s="52">
        <v>17</v>
      </c>
      <c r="U11" s="52">
        <v>17</v>
      </c>
      <c r="V11" s="52">
        <v>17</v>
      </c>
      <c r="W11" s="53">
        <v>14.5</v>
      </c>
      <c r="X11" s="53">
        <v>14.5</v>
      </c>
      <c r="Y11" s="53">
        <v>14.5</v>
      </c>
    </row>
    <row r="12" spans="1:33" x14ac:dyDescent="0.25">
      <c r="A12" t="s">
        <v>17</v>
      </c>
      <c r="B12">
        <v>1.9</v>
      </c>
      <c r="C12">
        <v>1.6</v>
      </c>
      <c r="D12">
        <v>1.4</v>
      </c>
      <c r="G12" s="92" t="s">
        <v>97</v>
      </c>
      <c r="H12" s="51">
        <v>10.5</v>
      </c>
      <c r="I12" s="51">
        <v>10.5</v>
      </c>
      <c r="J12" s="51">
        <v>10.5</v>
      </c>
      <c r="K12" s="52">
        <v>12.5</v>
      </c>
      <c r="L12" s="52">
        <v>12.5</v>
      </c>
      <c r="M12" s="52">
        <v>12.5</v>
      </c>
      <c r="N12" s="53">
        <v>10</v>
      </c>
      <c r="O12" s="53">
        <v>10</v>
      </c>
      <c r="P12" s="53">
        <v>10</v>
      </c>
      <c r="Q12" s="51">
        <v>12</v>
      </c>
      <c r="R12" s="51">
        <v>12</v>
      </c>
      <c r="S12" s="51">
        <v>12</v>
      </c>
      <c r="T12" s="52">
        <v>15</v>
      </c>
      <c r="U12" s="52">
        <v>15</v>
      </c>
      <c r="V12" s="52">
        <v>15</v>
      </c>
      <c r="W12" s="53">
        <v>13</v>
      </c>
      <c r="X12" s="53">
        <v>13</v>
      </c>
      <c r="Y12" s="53">
        <v>13</v>
      </c>
    </row>
    <row r="13" spans="1:33" x14ac:dyDescent="0.25">
      <c r="A13" t="s">
        <v>18</v>
      </c>
      <c r="B13">
        <v>1.9</v>
      </c>
      <c r="C13">
        <v>1.5</v>
      </c>
      <c r="D13">
        <v>1.4</v>
      </c>
      <c r="G13" s="92" t="s">
        <v>98</v>
      </c>
      <c r="H13" s="51">
        <v>9</v>
      </c>
      <c r="I13" s="51">
        <v>9</v>
      </c>
      <c r="J13" s="51">
        <v>9</v>
      </c>
      <c r="K13" s="52">
        <v>11.5</v>
      </c>
      <c r="L13" s="52">
        <v>11.5</v>
      </c>
      <c r="M13" s="52">
        <v>11.5</v>
      </c>
      <c r="N13" s="53">
        <v>10</v>
      </c>
      <c r="O13" s="53">
        <v>10</v>
      </c>
      <c r="P13" s="53">
        <v>10</v>
      </c>
      <c r="Q13" s="51">
        <v>10</v>
      </c>
      <c r="R13" s="51">
        <v>10</v>
      </c>
      <c r="S13" s="51">
        <v>10</v>
      </c>
      <c r="T13" s="52">
        <v>15</v>
      </c>
      <c r="U13" s="52">
        <v>15</v>
      </c>
      <c r="V13" s="52">
        <v>15</v>
      </c>
      <c r="W13" s="53">
        <v>13</v>
      </c>
      <c r="X13" s="53">
        <v>13</v>
      </c>
      <c r="Y13" s="53">
        <v>13</v>
      </c>
    </row>
    <row r="14" spans="1:33" x14ac:dyDescent="0.25">
      <c r="G14" s="92" t="s">
        <v>99</v>
      </c>
      <c r="H14" s="51">
        <v>8.5</v>
      </c>
      <c r="I14" s="51">
        <v>8.5</v>
      </c>
      <c r="J14" s="51">
        <v>8.5</v>
      </c>
      <c r="K14" s="52">
        <v>10.5</v>
      </c>
      <c r="L14" s="52">
        <v>10.5</v>
      </c>
      <c r="M14" s="52">
        <v>10.5</v>
      </c>
      <c r="N14" s="53">
        <v>7.5</v>
      </c>
      <c r="O14" s="53">
        <v>7.5</v>
      </c>
      <c r="P14" s="53">
        <v>7.5</v>
      </c>
      <c r="Q14" s="51">
        <v>10</v>
      </c>
      <c r="R14" s="51">
        <v>10</v>
      </c>
      <c r="S14" s="51">
        <v>10</v>
      </c>
      <c r="T14" s="52">
        <v>15</v>
      </c>
      <c r="U14" s="52">
        <v>15</v>
      </c>
      <c r="V14" s="52">
        <v>15</v>
      </c>
      <c r="W14" s="53">
        <v>12</v>
      </c>
      <c r="X14" s="53">
        <v>12</v>
      </c>
      <c r="Y14" s="53">
        <v>12</v>
      </c>
    </row>
    <row r="15" spans="1:33" x14ac:dyDescent="0.25">
      <c r="G15" s="92" t="s">
        <v>100</v>
      </c>
      <c r="H15" s="51">
        <v>8</v>
      </c>
      <c r="I15" s="51">
        <v>8</v>
      </c>
      <c r="J15" s="51">
        <v>8</v>
      </c>
      <c r="K15" s="52">
        <v>9.5</v>
      </c>
      <c r="L15" s="52">
        <v>9.5</v>
      </c>
      <c r="M15" s="52">
        <v>9.5</v>
      </c>
      <c r="N15" s="53">
        <v>7.5</v>
      </c>
      <c r="O15" s="53">
        <v>7.5</v>
      </c>
      <c r="P15" s="53">
        <v>7.5</v>
      </c>
      <c r="Q15" s="51">
        <v>9.5</v>
      </c>
      <c r="R15" s="51">
        <v>9.5</v>
      </c>
      <c r="S15" s="51">
        <v>9.5</v>
      </c>
      <c r="T15" s="52">
        <v>14.5</v>
      </c>
      <c r="U15" s="52">
        <v>14.5</v>
      </c>
      <c r="V15" s="52">
        <v>14.5</v>
      </c>
      <c r="W15" s="53">
        <v>11.5</v>
      </c>
      <c r="X15" s="53">
        <v>11.5</v>
      </c>
      <c r="Y15" s="53">
        <v>11.5</v>
      </c>
    </row>
    <row r="16" spans="1:33" x14ac:dyDescent="0.25">
      <c r="A16" s="36" t="s">
        <v>38</v>
      </c>
      <c r="B16" s="36"/>
      <c r="C16" s="36"/>
      <c r="D16" s="36"/>
      <c r="G16" s="92" t="s">
        <v>101</v>
      </c>
      <c r="H16" s="51">
        <v>7.5</v>
      </c>
      <c r="I16" s="51">
        <v>7.5</v>
      </c>
      <c r="J16" s="51">
        <v>7.5</v>
      </c>
      <c r="K16" s="52">
        <v>10</v>
      </c>
      <c r="L16" s="52">
        <v>10</v>
      </c>
      <c r="M16" s="52">
        <v>10</v>
      </c>
      <c r="N16" s="53">
        <v>8.5</v>
      </c>
      <c r="O16" s="53">
        <v>8.5</v>
      </c>
      <c r="P16" s="53">
        <v>8.5</v>
      </c>
      <c r="Q16" s="51">
        <v>9</v>
      </c>
      <c r="R16" s="51">
        <v>9</v>
      </c>
      <c r="S16" s="51">
        <v>9</v>
      </c>
      <c r="T16" s="52">
        <v>14</v>
      </c>
      <c r="U16" s="52">
        <v>14</v>
      </c>
      <c r="V16" s="52">
        <v>14</v>
      </c>
      <c r="W16" s="53">
        <v>11.5</v>
      </c>
      <c r="X16" s="53">
        <v>11.5</v>
      </c>
      <c r="Y16" s="53">
        <v>11.5</v>
      </c>
    </row>
    <row r="17" spans="2:25" x14ac:dyDescent="0.25">
      <c r="G17" s="92" t="s">
        <v>102</v>
      </c>
      <c r="H17" s="51">
        <v>8</v>
      </c>
      <c r="I17" s="51">
        <v>8</v>
      </c>
      <c r="J17" s="51">
        <v>8</v>
      </c>
      <c r="K17" s="52">
        <v>10.5</v>
      </c>
      <c r="L17" s="52">
        <v>10.5</v>
      </c>
      <c r="M17" s="52">
        <v>10.5</v>
      </c>
      <c r="N17" s="53">
        <v>8.5</v>
      </c>
      <c r="O17" s="53">
        <v>8.5</v>
      </c>
      <c r="P17" s="53">
        <v>8.5</v>
      </c>
      <c r="Q17" s="51">
        <v>9</v>
      </c>
      <c r="R17" s="51">
        <v>9</v>
      </c>
      <c r="S17" s="51">
        <v>9</v>
      </c>
      <c r="T17" s="52">
        <v>15</v>
      </c>
      <c r="U17" s="52">
        <v>15</v>
      </c>
      <c r="V17" s="52">
        <v>15</v>
      </c>
      <c r="W17" s="53">
        <v>11.5</v>
      </c>
      <c r="X17" s="53">
        <v>11.5</v>
      </c>
      <c r="Y17" s="53">
        <v>11.5</v>
      </c>
    </row>
    <row r="18" spans="2:25" x14ac:dyDescent="0.25">
      <c r="G18" s="92" t="s">
        <v>103</v>
      </c>
      <c r="H18" s="51">
        <v>7.5</v>
      </c>
      <c r="I18" s="51">
        <v>7.5</v>
      </c>
      <c r="J18" s="51">
        <v>7.5</v>
      </c>
      <c r="K18" s="52">
        <v>9.5</v>
      </c>
      <c r="L18" s="52">
        <v>9.5</v>
      </c>
      <c r="M18" s="52">
        <v>9.5</v>
      </c>
      <c r="N18" s="53">
        <v>8</v>
      </c>
      <c r="O18" s="53">
        <v>8</v>
      </c>
      <c r="P18" s="53">
        <v>8</v>
      </c>
      <c r="Q18" s="51">
        <v>8</v>
      </c>
      <c r="R18" s="51">
        <v>8</v>
      </c>
      <c r="S18" s="51">
        <v>8</v>
      </c>
      <c r="T18" s="52">
        <v>14</v>
      </c>
      <c r="U18" s="52">
        <v>14</v>
      </c>
      <c r="V18" s="52">
        <v>14</v>
      </c>
      <c r="W18" s="53">
        <v>10</v>
      </c>
      <c r="X18" s="53">
        <v>10</v>
      </c>
      <c r="Y18" s="53">
        <v>10</v>
      </c>
    </row>
    <row r="19" spans="2:25" x14ac:dyDescent="0.25">
      <c r="G19" s="93" t="s">
        <v>104</v>
      </c>
      <c r="H19" s="54">
        <v>7</v>
      </c>
      <c r="I19" s="54">
        <v>7</v>
      </c>
      <c r="J19" s="54">
        <v>7</v>
      </c>
      <c r="K19" s="55">
        <v>9.5</v>
      </c>
      <c r="L19" s="55">
        <v>9.5</v>
      </c>
      <c r="M19" s="55">
        <v>9.5</v>
      </c>
      <c r="N19" s="56">
        <v>7.5</v>
      </c>
      <c r="O19" s="56">
        <v>7.5</v>
      </c>
      <c r="P19" s="56">
        <v>7.5</v>
      </c>
      <c r="Q19" s="54">
        <v>7</v>
      </c>
      <c r="R19" s="54">
        <v>7</v>
      </c>
      <c r="S19" s="54">
        <v>7</v>
      </c>
      <c r="T19" s="55">
        <v>13</v>
      </c>
      <c r="U19" s="55">
        <v>13</v>
      </c>
      <c r="V19" s="55">
        <v>13</v>
      </c>
      <c r="W19" s="56">
        <v>9.5</v>
      </c>
      <c r="X19" s="56">
        <v>9.5</v>
      </c>
      <c r="Y19" s="56">
        <v>9.5</v>
      </c>
    </row>
    <row r="22" spans="2:25" x14ac:dyDescent="0.25">
      <c r="B22" t="s">
        <v>78</v>
      </c>
    </row>
    <row r="25" spans="2:25" x14ac:dyDescent="0.25">
      <c r="B25" t="s">
        <v>79</v>
      </c>
    </row>
  </sheetData>
  <pageMargins left="0.70866141732283472" right="0.70866141732283472" top="0.74803149606299213" bottom="0.74803149606299213" header="0.31496062992125984" footer="0.31496062992125984"/>
  <pageSetup paperSize="9" scale="11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441A0-F024-4293-B8BB-68CBA4CFAA10}">
  <sheetPr codeName="Sheet6">
    <tabColor theme="7" tint="0.39997558519241921"/>
    <pageSetUpPr fitToPage="1"/>
  </sheetPr>
  <dimension ref="A1:AA50"/>
  <sheetViews>
    <sheetView tabSelected="1" topLeftCell="A13" zoomScaleNormal="100" workbookViewId="0">
      <selection activeCell="G33" sqref="G33"/>
    </sheetView>
  </sheetViews>
  <sheetFormatPr defaultColWidth="8.7109375" defaultRowHeight="15" x14ac:dyDescent="0.25"/>
  <cols>
    <col min="1" max="1" width="3.5703125" style="9" customWidth="1"/>
    <col min="2" max="2" width="25.5703125" style="9" customWidth="1"/>
    <col min="3" max="3" width="19.42578125" style="9" customWidth="1"/>
    <col min="4" max="5" width="14" style="9" customWidth="1"/>
    <col min="6" max="6" width="13.5703125" style="9" customWidth="1"/>
    <col min="7" max="7" width="14.28515625" style="9" customWidth="1"/>
    <col min="8" max="8" width="9.85546875" style="9" customWidth="1"/>
    <col min="9" max="9" width="12.42578125" style="9" customWidth="1"/>
    <col min="10" max="10" width="12.7109375" style="9" customWidth="1"/>
    <col min="11" max="11" width="15" style="9" customWidth="1"/>
    <col min="12" max="12" width="14.42578125" style="9" customWidth="1"/>
    <col min="13" max="13" width="12.85546875" style="9" customWidth="1"/>
    <col min="14" max="14" width="33.42578125" style="9" customWidth="1"/>
    <col min="15" max="16" width="8.7109375" style="9"/>
    <col min="17" max="17" width="12.140625" style="9" customWidth="1"/>
    <col min="18" max="19" width="8.7109375" style="9"/>
    <col min="20" max="20" width="16.5703125" style="9" customWidth="1"/>
    <col min="21" max="21" width="8.7109375" style="9" customWidth="1"/>
    <col min="22" max="22" width="8.7109375" style="228" customWidth="1"/>
    <col min="23" max="23" width="19.85546875" style="228" customWidth="1"/>
    <col min="24" max="24" width="8.7109375" style="228" customWidth="1"/>
    <col min="25" max="26" width="8.7109375" style="228"/>
    <col min="27" max="16384" width="8.7109375" style="9"/>
  </cols>
  <sheetData>
    <row r="1" spans="1:27" ht="28.5" x14ac:dyDescent="0.45">
      <c r="B1" s="80" t="s">
        <v>119</v>
      </c>
      <c r="G1" s="265" t="s">
        <v>172</v>
      </c>
      <c r="H1" s="265"/>
    </row>
    <row r="2" spans="1:27" ht="28.5" customHeight="1" x14ac:dyDescent="0.35">
      <c r="B2" s="8"/>
    </row>
    <row r="3" spans="1:27" ht="21" x14ac:dyDescent="0.35">
      <c r="B3" s="8"/>
    </row>
    <row r="5" spans="1:27" ht="21.95" customHeight="1" x14ac:dyDescent="0.25">
      <c r="B5" s="120" t="s">
        <v>110</v>
      </c>
      <c r="C5" s="121"/>
      <c r="D5" s="121"/>
      <c r="E5" s="121"/>
      <c r="F5" s="121"/>
      <c r="G5" s="121"/>
      <c r="H5" s="121"/>
      <c r="I5" s="227"/>
      <c r="J5" s="121"/>
      <c r="K5" s="111"/>
      <c r="L5" s="111"/>
    </row>
    <row r="6" spans="1:27" ht="21.95" customHeight="1" x14ac:dyDescent="0.25">
      <c r="B6" s="120" t="s">
        <v>86</v>
      </c>
      <c r="C6" s="121"/>
      <c r="D6" s="121"/>
      <c r="E6" s="121"/>
      <c r="F6" s="121"/>
      <c r="G6" s="121"/>
      <c r="H6" s="121"/>
      <c r="I6" s="121"/>
      <c r="J6" s="121"/>
      <c r="K6" s="111"/>
      <c r="L6" s="111"/>
    </row>
    <row r="7" spans="1:27" ht="12" customHeight="1" x14ac:dyDescent="0.25">
      <c r="B7" s="120"/>
      <c r="C7" s="121"/>
      <c r="D7" s="121"/>
      <c r="E7" s="121"/>
      <c r="F7" s="121"/>
      <c r="G7" s="121"/>
      <c r="H7" s="121"/>
      <c r="I7" s="121"/>
      <c r="J7" s="227"/>
      <c r="K7" s="111"/>
      <c r="L7" s="111"/>
    </row>
    <row r="9" spans="1:27" ht="18.600000000000001" customHeight="1" x14ac:dyDescent="0.3">
      <c r="B9" s="101" t="s">
        <v>130</v>
      </c>
      <c r="C9" s="245" t="s">
        <v>200</v>
      </c>
      <c r="F9" s="101" t="s">
        <v>133</v>
      </c>
      <c r="G9" s="181"/>
      <c r="L9" s="66"/>
      <c r="M9" s="101" t="s">
        <v>135</v>
      </c>
      <c r="U9" s="66"/>
      <c r="V9" s="66"/>
      <c r="W9" s="66"/>
    </row>
    <row r="10" spans="1:27" ht="18.600000000000001" customHeight="1" thickBot="1" x14ac:dyDescent="0.3">
      <c r="B10" s="67"/>
      <c r="F10" s="67"/>
      <c r="L10" s="66"/>
      <c r="M10" s="12"/>
      <c r="N10" s="12"/>
      <c r="O10" s="12"/>
      <c r="P10" s="12"/>
      <c r="Q10" s="12"/>
      <c r="R10" s="12"/>
      <c r="S10" s="12"/>
      <c r="T10" s="12"/>
      <c r="U10" s="66"/>
      <c r="V10" s="66"/>
      <c r="W10" s="66"/>
    </row>
    <row r="11" spans="1:27" ht="18.75" x14ac:dyDescent="0.3">
      <c r="A11" s="245" t="s">
        <v>201</v>
      </c>
      <c r="B11" s="127" t="s">
        <v>131</v>
      </c>
      <c r="C11" s="240"/>
      <c r="D11" s="128"/>
      <c r="F11" s="150" t="s">
        <v>134</v>
      </c>
      <c r="G11" s="144"/>
      <c r="H11" s="141"/>
      <c r="I11" s="141"/>
      <c r="J11" s="141"/>
      <c r="K11" s="128"/>
      <c r="M11" s="199" t="s">
        <v>117</v>
      </c>
      <c r="N11" s="200"/>
      <c r="O11" s="200"/>
      <c r="P11" s="201"/>
      <c r="Q11" s="202" t="s">
        <v>116</v>
      </c>
      <c r="R11" s="203">
        <f>D30+D31</f>
        <v>0</v>
      </c>
      <c r="S11" s="200" t="s">
        <v>25</v>
      </c>
      <c r="T11" s="128" t="s">
        <v>175</v>
      </c>
      <c r="U11" s="228"/>
    </row>
    <row r="12" spans="1:27" ht="18.75" x14ac:dyDescent="0.3">
      <c r="A12" s="245" t="s">
        <v>201</v>
      </c>
      <c r="B12" s="129" t="s">
        <v>132</v>
      </c>
      <c r="C12" s="241"/>
      <c r="D12" s="130"/>
      <c r="E12" s="66"/>
      <c r="F12" s="131"/>
      <c r="G12" s="12"/>
      <c r="H12" s="145"/>
      <c r="I12" s="12"/>
      <c r="J12" s="12"/>
      <c r="K12" s="135"/>
      <c r="M12" s="204" t="s">
        <v>146</v>
      </c>
      <c r="N12" s="205"/>
      <c r="O12" s="205"/>
      <c r="P12" s="205"/>
      <c r="Q12" s="206" t="s">
        <v>202</v>
      </c>
      <c r="R12" s="207">
        <f>J38</f>
        <v>0</v>
      </c>
      <c r="S12" s="205" t="s">
        <v>25</v>
      </c>
      <c r="T12" s="135" t="s">
        <v>176</v>
      </c>
      <c r="U12" s="228"/>
    </row>
    <row r="13" spans="1:27" ht="19.5" thickBot="1" x14ac:dyDescent="0.35">
      <c r="A13" s="245"/>
      <c r="B13" s="131"/>
      <c r="C13" s="12"/>
      <c r="D13" s="130"/>
      <c r="E13" s="66"/>
      <c r="F13" s="132"/>
      <c r="G13" s="12"/>
      <c r="H13" s="68" t="s">
        <v>71</v>
      </c>
      <c r="I13" s="149" t="s">
        <v>184</v>
      </c>
      <c r="J13" s="68" t="s">
        <v>72</v>
      </c>
      <c r="K13" s="162" t="s">
        <v>143</v>
      </c>
      <c r="M13" s="208"/>
      <c r="N13" s="209"/>
      <c r="O13" s="209"/>
      <c r="P13" s="209"/>
      <c r="Q13" s="210" t="s">
        <v>115</v>
      </c>
      <c r="R13" s="211">
        <f>R12+R11</f>
        <v>0</v>
      </c>
      <c r="S13" s="212" t="s">
        <v>25</v>
      </c>
      <c r="T13" s="135" t="s">
        <v>177</v>
      </c>
      <c r="U13" s="228"/>
      <c r="V13" s="229" t="s">
        <v>71</v>
      </c>
      <c r="W13" s="229" t="s">
        <v>197</v>
      </c>
      <c r="X13" s="229" t="s">
        <v>186</v>
      </c>
      <c r="Z13" s="229" t="s">
        <v>71</v>
      </c>
    </row>
    <row r="14" spans="1:27" ht="16.5" thickTop="1" x14ac:dyDescent="0.25">
      <c r="A14" s="245" t="s">
        <v>201</v>
      </c>
      <c r="B14" s="132" t="s">
        <v>148</v>
      </c>
      <c r="C14" s="113"/>
      <c r="D14" s="158">
        <f>IF(C14="0-15cm",15,30)</f>
        <v>30</v>
      </c>
      <c r="E14" s="66"/>
      <c r="F14" s="132" t="s">
        <v>81</v>
      </c>
      <c r="G14" s="138" t="s">
        <v>80</v>
      </c>
      <c r="H14" s="73"/>
      <c r="I14" s="78">
        <f>C14</f>
        <v>0</v>
      </c>
      <c r="J14" s="73">
        <f>C15</f>
        <v>0</v>
      </c>
      <c r="K14" s="163" t="s">
        <v>144</v>
      </c>
      <c r="M14" s="213"/>
      <c r="N14" s="214"/>
      <c r="O14" s="214"/>
      <c r="P14" s="214"/>
      <c r="Q14" s="214"/>
      <c r="R14" s="215"/>
      <c r="S14" s="214"/>
      <c r="T14" s="135"/>
      <c r="U14" s="228"/>
      <c r="V14" s="228">
        <f>IF(G32="Sep","Aug",IF(G32="Oct","Sep", IF(G32="Nov","Oct", IF(G32="Dec","Nov",IF(G32="Jan","Dec",IF(G32="Feb","Jan",IF(G32="Mar","Feb",IF(G32="Apr","Mar", IF(G32="May","Apr",0)))))))))</f>
        <v>0</v>
      </c>
      <c r="W14" s="230">
        <f>R11</f>
        <v>0</v>
      </c>
      <c r="X14" s="230">
        <f>C23*1</f>
        <v>0</v>
      </c>
      <c r="Y14" s="231"/>
      <c r="AA14" s="191"/>
    </row>
    <row r="15" spans="1:27" ht="18.75" x14ac:dyDescent="0.3">
      <c r="A15" s="245"/>
      <c r="B15" s="133" t="s">
        <v>149</v>
      </c>
      <c r="C15" s="113"/>
      <c r="D15" s="158">
        <f>IF(C15="15-30cm",15,IF(C15="15-60cm",45,30))</f>
        <v>30</v>
      </c>
      <c r="F15" s="146" t="s">
        <v>84</v>
      </c>
      <c r="G15" s="142">
        <f>IFERROR(IF(F15="No",INDEX(Lookup!$H$6:$P$19,MATCH(' Soil N Supply Calculator'!$C$21,Lookup!$G$6:$G$19,0),MATCH(' Soil N Supply Calculator'!H15,Lookup!$H$5:$P$5,0)),INDEX(Lookup!$Q$6:$Y$19,MATCH(' Soil N Supply Calculator'!$C$21,Lookup!$G$6:$G$19,0),MATCH(' Soil N Supply Calculator'!H15,Lookup!$Q$5:$Y$5,0))),0)</f>
        <v>0</v>
      </c>
      <c r="H15" s="187" t="s">
        <v>56</v>
      </c>
      <c r="I15" s="159">
        <f>$C$38*$C$18*G15/(IF($C$14="0-15cm",100,50))</f>
        <v>0</v>
      </c>
      <c r="J15" s="159">
        <f>$C$39*$C$19*G15/(IF($C$15="15-30cm",100,50))</f>
        <v>0</v>
      </c>
      <c r="K15" s="165">
        <f>J15+I15</f>
        <v>0</v>
      </c>
      <c r="M15" s="204" t="s">
        <v>173</v>
      </c>
      <c r="N15" s="216"/>
      <c r="O15" s="214"/>
      <c r="P15" s="214"/>
      <c r="Q15" s="214"/>
      <c r="R15" s="217">
        <f>C23</f>
        <v>0</v>
      </c>
      <c r="S15" s="205" t="s">
        <v>25</v>
      </c>
      <c r="T15" s="135" t="s">
        <v>179</v>
      </c>
      <c r="U15" s="228"/>
      <c r="V15" s="228" t="str">
        <f>IF(OR(V14=G33,V14=" ")," ",IF(V14="Aug","Sep",IF(V14="Sep","Oct",IF(V14="Oct","Nov",IF(V14="Nov","Dec",IF(V14="Dec","Jan",IF(V14="Jan","Feb",IF(V14="Feb","Mar",IF(V14="Mar","Apr",IF(V14="Apr","May",0))))))))))</f>
        <v xml:space="preserve"> </v>
      </c>
      <c r="W15" s="232" t="e">
        <f>W14+(INDEX(I15:I23,(MATCH(V15,H15:H23,0))))+(INDEX(J15:J23,(MATCH(V15,H15:H23,0))))</f>
        <v>#N/A</v>
      </c>
      <c r="X15" s="231"/>
      <c r="AA15" s="191"/>
    </row>
    <row r="16" spans="1:27" ht="18.75" x14ac:dyDescent="0.3">
      <c r="A16" s="245"/>
      <c r="B16" s="132"/>
      <c r="C16" s="12"/>
      <c r="D16" s="134"/>
      <c r="F16" s="146" t="s">
        <v>84</v>
      </c>
      <c r="G16" s="142">
        <f>IFERROR(IF(F16="No",INDEX(Lookup!$H$6:$P$19,MATCH(' Soil N Supply Calculator'!$C$21,Lookup!$G$6:$G$19,0),MATCH(' Soil N Supply Calculator'!H16,Lookup!$H$5:$P$5,0)),INDEX(Lookup!$Q$6:$Y$19,MATCH(' Soil N Supply Calculator'!$C$21,Lookup!$G$6:$G$19,0),MATCH(' Soil N Supply Calculator'!H16,Lookup!$Q$5:$Y$5,0))),0)</f>
        <v>0</v>
      </c>
      <c r="H16" s="187" t="s">
        <v>57</v>
      </c>
      <c r="I16" s="159">
        <f t="shared" ref="I16:I23" si="0">$C$38*$C$18*G16/(IF($C$14="0-15cm",100,50))</f>
        <v>0</v>
      </c>
      <c r="J16" s="159">
        <f t="shared" ref="J16:J23" si="1">$C$39*$C$19*G16/(IF($C$15="15-30cm",100,50))</f>
        <v>0</v>
      </c>
      <c r="K16" s="165">
        <f t="shared" ref="K16:K23" si="2">J16+I16</f>
        <v>0</v>
      </c>
      <c r="M16" s="204" t="s">
        <v>174</v>
      </c>
      <c r="N16" s="216"/>
      <c r="O16" s="214"/>
      <c r="P16" s="214"/>
      <c r="Q16" s="214"/>
      <c r="R16" s="217">
        <f>R15-R13</f>
        <v>0</v>
      </c>
      <c r="S16" s="205" t="s">
        <v>25</v>
      </c>
      <c r="T16" s="135" t="s">
        <v>180</v>
      </c>
      <c r="U16" s="228"/>
      <c r="V16" s="228" t="str">
        <f>IF(OR(V15=G33,V15=" ")," ",IF(V15="Aug","Sep",IF(V15="Sep","Oct",IF(V15="Oct","Nov",IF(V15="Nov","Dec",IF(V15="Dec","Jan",IF(V15="Jan","Feb",IF(V15="Feb","Mar",IF(V15="Mar","Apr",IF(V15="Apr","May",0))))))))))</f>
        <v xml:space="preserve"> </v>
      </c>
      <c r="W16" s="232" t="e">
        <f t="shared" ref="W16:W23" si="3">W15+(INDEX(I16:I24,(MATCH(V16,H16:H24,0))))+(INDEX(J16:J24,(MATCH(V16,H16:H24,0))))</f>
        <v>#N/A</v>
      </c>
      <c r="X16" s="231"/>
      <c r="AA16" s="191"/>
    </row>
    <row r="17" spans="1:27" ht="18.600000000000001" customHeight="1" x14ac:dyDescent="0.3">
      <c r="A17" s="245"/>
      <c r="B17" s="132" t="s">
        <v>54</v>
      </c>
      <c r="C17" s="114"/>
      <c r="D17" s="134"/>
      <c r="F17" s="146" t="s">
        <v>84</v>
      </c>
      <c r="G17" s="142">
        <f>IFERROR(IF(F17="No",INDEX(Lookup!$H$6:$P$19,MATCH(' Soil N Supply Calculator'!$C$21,Lookup!$G$6:$G$19,0),MATCH(' Soil N Supply Calculator'!H17,Lookup!$H$5:$P$5,0)),INDEX(Lookup!$Q$6:$Y$19,MATCH(' Soil N Supply Calculator'!$C$21,Lookup!$G$6:$G$19,0),MATCH(' Soil N Supply Calculator'!H17,Lookup!$Q$5:$Y$5,0))),0)</f>
        <v>0</v>
      </c>
      <c r="H17" s="187" t="s">
        <v>58</v>
      </c>
      <c r="I17" s="159">
        <f t="shared" si="0"/>
        <v>0</v>
      </c>
      <c r="J17" s="159">
        <f t="shared" si="1"/>
        <v>0</v>
      </c>
      <c r="K17" s="165">
        <f t="shared" si="2"/>
        <v>0</v>
      </c>
      <c r="M17" s="204" t="s">
        <v>203</v>
      </c>
      <c r="N17" s="216"/>
      <c r="O17" s="214"/>
      <c r="P17" s="214"/>
      <c r="Q17" s="214"/>
      <c r="R17" s="239">
        <v>100</v>
      </c>
      <c r="S17" s="214" t="s">
        <v>178</v>
      </c>
      <c r="T17" s="135" t="s">
        <v>182</v>
      </c>
      <c r="U17" s="228"/>
      <c r="V17" s="228" t="str">
        <f>IF(OR(V16=G33,V16=" ")," ",IF(V16="Aug","Sep",IF(V16="Sep","Oct",IF(V16="Oct","Nov",IF(V16="Nov","Dec",IF(V16="Dec","Jan",IF(V16="Jan","Feb",IF(V16="Feb","Mar",IF(V16="Mar","Apr",IF(V16="Apr","May",0))))))))))</f>
        <v xml:space="preserve"> </v>
      </c>
      <c r="W17" s="232" t="e">
        <f t="shared" si="3"/>
        <v>#N/A</v>
      </c>
      <c r="X17" s="231"/>
      <c r="AA17" s="191"/>
    </row>
    <row r="18" spans="1:27" ht="19.5" thickBot="1" x14ac:dyDescent="0.35">
      <c r="A18" s="245" t="s">
        <v>201</v>
      </c>
      <c r="B18" s="171" t="s">
        <v>150</v>
      </c>
      <c r="C18" s="115"/>
      <c r="D18" s="135"/>
      <c r="F18" s="146" t="s">
        <v>84</v>
      </c>
      <c r="G18" s="142">
        <f>IFERROR(IF(F18="No",INDEX(Lookup!$H$6:$P$19,MATCH(' Soil N Supply Calculator'!$C$21,Lookup!$G$6:$G$19,0),MATCH(' Soil N Supply Calculator'!H18,Lookup!$H$5:$P$5,0)),INDEX(Lookup!$Q$6:$Y$19,MATCH(' Soil N Supply Calculator'!$C$21,Lookup!$G$6:$G$19,0),MATCH(' Soil N Supply Calculator'!H18,Lookup!$Q$5:$Y$5,0))),0)</f>
        <v>0</v>
      </c>
      <c r="H18" s="187" t="s">
        <v>59</v>
      </c>
      <c r="I18" s="159">
        <f t="shared" si="0"/>
        <v>0</v>
      </c>
      <c r="J18" s="159">
        <f t="shared" si="1"/>
        <v>0</v>
      </c>
      <c r="K18" s="165">
        <f t="shared" si="2"/>
        <v>0</v>
      </c>
      <c r="M18" s="204" t="s">
        <v>185</v>
      </c>
      <c r="N18" s="216"/>
      <c r="O18" s="214"/>
      <c r="P18" s="214"/>
      <c r="Q18" s="214"/>
      <c r="R18" s="218">
        <f>R15-((R17/100)*R13)</f>
        <v>0</v>
      </c>
      <c r="S18" s="219" t="s">
        <v>25</v>
      </c>
      <c r="T18" s="135" t="s">
        <v>181</v>
      </c>
      <c r="U18" s="228"/>
      <c r="V18" s="228" t="str">
        <f>IF(OR(V17=G33,V17=" ")," ",IF(V17="Aug","Sep",IF(V17="Sep","Oct",IF(V17="Oct","Nov",IF(V17="Nov","Dec",IF(V17="Dec","Jan",IF(V17="Jan","Feb",IF(V17="Feb","Mar",IF(V17="Mar","Apr",IF(V17="Apr","May",0))))))))))</f>
        <v xml:space="preserve"> </v>
      </c>
      <c r="W18" s="232" t="e">
        <f t="shared" si="3"/>
        <v>#N/A</v>
      </c>
      <c r="X18" s="231"/>
      <c r="AA18" s="191"/>
    </row>
    <row r="19" spans="1:27" ht="19.5" thickTop="1" x14ac:dyDescent="0.3">
      <c r="A19" s="245"/>
      <c r="B19" s="171" t="s">
        <v>151</v>
      </c>
      <c r="C19" s="115"/>
      <c r="D19" s="135"/>
      <c r="F19" s="146" t="s">
        <v>84</v>
      </c>
      <c r="G19" s="142">
        <f>IFERROR(IF(F19="No",INDEX(Lookup!$H$6:$P$19,MATCH(' Soil N Supply Calculator'!$C$21,Lookup!$G$6:$G$19,0),MATCH(' Soil N Supply Calculator'!H19,Lookup!$H$5:$P$5,0)),INDEX(Lookup!$Q$6:$Y$19,MATCH(' Soil N Supply Calculator'!$C$21,Lookup!$G$6:$G$19,0),MATCH(' Soil N Supply Calculator'!H19,Lookup!$Q$5:$Y$5,0))),0)</f>
        <v>0</v>
      </c>
      <c r="H19" s="187" t="s">
        <v>60</v>
      </c>
      <c r="I19" s="159">
        <f t="shared" si="0"/>
        <v>0</v>
      </c>
      <c r="J19" s="159">
        <f t="shared" si="1"/>
        <v>0</v>
      </c>
      <c r="K19" s="165">
        <f t="shared" si="2"/>
        <v>0</v>
      </c>
      <c r="M19" s="204" t="s">
        <v>196</v>
      </c>
      <c r="N19" s="216"/>
      <c r="O19" s="214"/>
      <c r="P19" s="214"/>
      <c r="Q19" s="214"/>
      <c r="R19" s="217">
        <f>R15-R18</f>
        <v>0</v>
      </c>
      <c r="S19" s="205" t="s">
        <v>25</v>
      </c>
      <c r="T19" s="135" t="s">
        <v>183</v>
      </c>
      <c r="U19" s="228"/>
      <c r="V19" s="228" t="str">
        <f>IF(OR(V18=G33,V18=" ")," ",IF(V18="Aug","Sep",IF(V18="Sep","Oct",IF(V18="Oct","Nov",IF(V18="Nov","Dec",IF(V18="Dec","Jan",IF(V18="Jan","Feb",IF(V18="Feb","Mar",IF(V18="Mar","Apr",IF(V18="Apr","May",0))))))))))</f>
        <v xml:space="preserve"> </v>
      </c>
      <c r="W19" s="232" t="e">
        <f t="shared" si="3"/>
        <v>#N/A</v>
      </c>
      <c r="X19" s="231"/>
      <c r="AA19" s="191"/>
    </row>
    <row r="20" spans="1:27" ht="15.75" x14ac:dyDescent="0.25">
      <c r="A20" s="245"/>
      <c r="B20" s="132"/>
      <c r="C20" s="12"/>
      <c r="D20" s="134"/>
      <c r="F20" s="146" t="s">
        <v>84</v>
      </c>
      <c r="G20" s="142">
        <f>IFERROR(IF(F20="No",INDEX(Lookup!$H$6:$P$19,MATCH(' Soil N Supply Calculator'!$C$21,Lookup!$G$6:$G$19,0),MATCH(' Soil N Supply Calculator'!H20,Lookup!$H$5:$P$5,0)),INDEX(Lookup!$Q$6:$Y$19,MATCH(' Soil N Supply Calculator'!$C$21,Lookup!$G$6:$G$19,0),MATCH(' Soil N Supply Calculator'!H20,Lookup!$Q$5:$Y$5,0))),0)</f>
        <v>0</v>
      </c>
      <c r="H20" s="187" t="s">
        <v>61</v>
      </c>
      <c r="I20" s="159">
        <f t="shared" si="0"/>
        <v>0</v>
      </c>
      <c r="J20" s="159">
        <f t="shared" si="1"/>
        <v>0</v>
      </c>
      <c r="K20" s="165">
        <f t="shared" si="2"/>
        <v>0</v>
      </c>
      <c r="M20" s="132"/>
      <c r="N20" s="12"/>
      <c r="O20" s="12"/>
      <c r="P20" s="12"/>
      <c r="Q20" s="12"/>
      <c r="R20" s="12"/>
      <c r="S20" s="12"/>
      <c r="T20" s="135"/>
      <c r="U20" s="228"/>
      <c r="V20" s="228" t="str">
        <f>IF(OR(V19=G33,V19=" ")," ",IF(V19="Aug","Sep",IF(V19="Sep","Oct",IF(V19="Oct","Nov",IF(V19="Nov","Dec",IF(V19="Dec","Jan",IF(V19="Jan","Feb",IF(V19="Feb","Mar",IF(V19="Mar","Apr",IF(V19="Apr","May",0))))))))))</f>
        <v xml:space="preserve"> </v>
      </c>
      <c r="W20" s="232" t="e">
        <f t="shared" si="3"/>
        <v>#N/A</v>
      </c>
      <c r="X20" s="231"/>
    </row>
    <row r="21" spans="1:27" ht="15.75" x14ac:dyDescent="0.25">
      <c r="A21" s="245" t="s">
        <v>201</v>
      </c>
      <c r="B21" s="132" t="s">
        <v>66</v>
      </c>
      <c r="C21" s="116"/>
      <c r="D21" s="134"/>
      <c r="F21" s="146" t="s">
        <v>84</v>
      </c>
      <c r="G21" s="142">
        <f>IFERROR(IF(F21="No",INDEX(Lookup!$H$6:$P$19,MATCH(' Soil N Supply Calculator'!$C$21,Lookup!$G$6:$G$19,0),MATCH(' Soil N Supply Calculator'!H21,Lookup!$H$5:$P$5,0)),INDEX(Lookup!$Q$6:$Y$19,MATCH(' Soil N Supply Calculator'!$C$21,Lookup!$G$6:$G$19,0),MATCH(' Soil N Supply Calculator'!H21,Lookup!$Q$5:$Y$5,0))),0)</f>
        <v>0</v>
      </c>
      <c r="H21" s="187" t="s">
        <v>62</v>
      </c>
      <c r="I21" s="159">
        <f t="shared" si="0"/>
        <v>0</v>
      </c>
      <c r="J21" s="159">
        <f t="shared" si="1"/>
        <v>0</v>
      </c>
      <c r="K21" s="165">
        <f t="shared" si="2"/>
        <v>0</v>
      </c>
      <c r="M21" s="132"/>
      <c r="N21" s="12"/>
      <c r="O21" s="12"/>
      <c r="P21" s="12"/>
      <c r="Q21" s="12"/>
      <c r="R21" s="12"/>
      <c r="S21" s="12"/>
      <c r="T21" s="135"/>
      <c r="U21" s="228"/>
      <c r="V21" s="228" t="str">
        <f>IF(OR(V20=G33,V20=" ")," ",IF(V20="Aug","Sep",IF(V20="Sep","Oct",IF(V20="Oct","Nov",IF(V20="Nov","Dec",IF(V20="Dec","Jan",IF(V20="Jan","Feb",IF(V20="Feb","Mar",IF(V20="Mar","Apr",IF(V20="Apr","May",0))))))))))</f>
        <v xml:space="preserve"> </v>
      </c>
      <c r="W21" s="232" t="e">
        <f t="shared" si="3"/>
        <v>#N/A</v>
      </c>
      <c r="X21" s="231"/>
    </row>
    <row r="22" spans="1:27" x14ac:dyDescent="0.25">
      <c r="B22" s="132"/>
      <c r="C22" s="180"/>
      <c r="D22" s="134"/>
      <c r="F22" s="146" t="s">
        <v>84</v>
      </c>
      <c r="G22" s="142">
        <f>IFERROR(IF(F22="No",INDEX(Lookup!$H$6:$P$19,MATCH(' Soil N Supply Calculator'!$C$21,Lookup!$G$6:$G$19,0),MATCH(' Soil N Supply Calculator'!H22,Lookup!$H$5:$P$5,0)),INDEX(Lookup!$Q$6:$Y$19,MATCH(' Soil N Supply Calculator'!$C$21,Lookup!$G$6:$G$19,0),MATCH(' Soil N Supply Calculator'!H22,Lookup!$Q$5:$Y$5,0))),0)</f>
        <v>0</v>
      </c>
      <c r="H22" s="187" t="s">
        <v>63</v>
      </c>
      <c r="I22" s="159">
        <f t="shared" si="0"/>
        <v>0</v>
      </c>
      <c r="J22" s="159">
        <f t="shared" si="1"/>
        <v>0</v>
      </c>
      <c r="K22" s="165">
        <f t="shared" si="2"/>
        <v>0</v>
      </c>
      <c r="M22" s="132"/>
      <c r="N22" s="12"/>
      <c r="O22" s="12"/>
      <c r="P22" s="12"/>
      <c r="Q22" s="12"/>
      <c r="R22" s="12"/>
      <c r="S22" s="12"/>
      <c r="T22" s="135"/>
      <c r="U22" s="228"/>
      <c r="V22" s="228" t="str">
        <f>IF(OR(V21=G33,V21=" ")," ",IF(V21="Aug","Sep",IF(V21="Sep","Oct",IF(V21="Oct","Nov",IF(V21="Nov","Dec",IF(V21="Dec","Jan",IF(V21="Jan","Feb",IF(V21="Feb","Mar",IF(V21="Mar","Apr",IF(V21="Apr","May"))))))))))</f>
        <v xml:space="preserve"> </v>
      </c>
      <c r="W22" s="232" t="e">
        <f t="shared" si="3"/>
        <v>#N/A</v>
      </c>
      <c r="X22" s="231"/>
    </row>
    <row r="23" spans="1:27" x14ac:dyDescent="0.25">
      <c r="B23" s="132" t="s">
        <v>170</v>
      </c>
      <c r="C23" s="192"/>
      <c r="D23" s="134" t="s">
        <v>169</v>
      </c>
      <c r="F23" s="146" t="s">
        <v>84</v>
      </c>
      <c r="G23" s="142">
        <f>IFERROR(IF(F23="No",INDEX(Lookup!$H$6:$P$19,MATCH(' Soil N Supply Calculator'!$C$21,Lookup!$G$6:$G$19,0),MATCH(' Soil N Supply Calculator'!H23,Lookup!$H$5:$P$5,0)),INDEX(Lookup!$Q$6:$Y$19,MATCH(' Soil N Supply Calculator'!$C$21,Lookup!$G$6:$G$19,0),MATCH(' Soil N Supply Calculator'!H23,Lookup!$Q$5:$Y$5,0))),0)</f>
        <v>0</v>
      </c>
      <c r="H23" s="190" t="s">
        <v>64</v>
      </c>
      <c r="I23" s="159">
        <f t="shared" si="0"/>
        <v>0</v>
      </c>
      <c r="J23" s="159">
        <f t="shared" si="1"/>
        <v>0</v>
      </c>
      <c r="K23" s="165">
        <f t="shared" si="2"/>
        <v>0</v>
      </c>
      <c r="M23" s="132"/>
      <c r="N23" s="12"/>
      <c r="O23" s="12"/>
      <c r="P23" s="12"/>
      <c r="Q23" s="12"/>
      <c r="R23" s="12"/>
      <c r="S23" s="12"/>
      <c r="T23" s="135"/>
      <c r="U23" s="228"/>
      <c r="V23" s="228" t="str">
        <f>IF(OR(V22=G33,V22=" ")," ",IF(V22="Aug","Sep",IF(V22="Sep","Oct",IF(V22="Oct","Nov",IF(V22="Nov","Dec",IF(V22="Dec","Jan",IF(V22="Jan","Feb",IF(V22="Feb","Mar",IF(V22="Mar","Apr",IF(V22="Apr","May",0))))))))))</f>
        <v xml:space="preserve"> </v>
      </c>
      <c r="W23" s="232" t="e">
        <f t="shared" si="3"/>
        <v>#N/A</v>
      </c>
      <c r="X23" s="231"/>
    </row>
    <row r="24" spans="1:27" ht="15.75" thickBot="1" x14ac:dyDescent="0.3">
      <c r="B24" s="182" t="s">
        <v>171</v>
      </c>
      <c r="C24" s="140"/>
      <c r="D24" s="136"/>
      <c r="F24" s="132"/>
      <c r="G24" s="12"/>
      <c r="H24" s="152"/>
      <c r="I24" s="100"/>
      <c r="J24" s="90"/>
      <c r="K24" s="164"/>
      <c r="M24" s="132"/>
      <c r="N24" s="12"/>
      <c r="O24" s="12"/>
      <c r="P24" s="12"/>
      <c r="Q24" s="12"/>
      <c r="R24" s="12"/>
      <c r="S24" s="12"/>
      <c r="T24" s="135"/>
      <c r="U24" s="228"/>
    </row>
    <row r="25" spans="1:27" ht="15.75" thickBot="1" x14ac:dyDescent="0.3">
      <c r="B25" s="137"/>
      <c r="C25" s="137"/>
      <c r="D25" s="12"/>
      <c r="F25" s="132"/>
      <c r="G25" s="12"/>
      <c r="H25" s="12" t="s">
        <v>73</v>
      </c>
      <c r="I25" s="103">
        <f>SUM(I15:I23)</f>
        <v>0</v>
      </c>
      <c r="J25" s="103">
        <f>SUM(J15:J23)</f>
        <v>0</v>
      </c>
      <c r="K25" s="147"/>
      <c r="M25" s="132"/>
      <c r="N25" s="12"/>
      <c r="O25" s="12"/>
      <c r="P25" s="12"/>
      <c r="Q25" s="12"/>
      <c r="R25" s="12"/>
      <c r="S25" s="12"/>
      <c r="T25" s="135"/>
      <c r="U25" s="228"/>
    </row>
    <row r="26" spans="1:27" ht="19.5" thickBot="1" x14ac:dyDescent="0.35">
      <c r="B26" s="101" t="s">
        <v>114</v>
      </c>
      <c r="C26" s="66"/>
      <c r="F26" s="139"/>
      <c r="G26" s="140"/>
      <c r="H26" s="148"/>
      <c r="I26" s="148"/>
      <c r="J26" s="140"/>
      <c r="K26" s="136"/>
      <c r="M26" s="132"/>
      <c r="N26" s="12"/>
      <c r="O26" s="12"/>
      <c r="P26" s="12"/>
      <c r="Q26" s="12"/>
      <c r="R26" s="12"/>
      <c r="S26" s="12"/>
      <c r="T26" s="135"/>
      <c r="U26" s="228"/>
      <c r="W26" s="231"/>
    </row>
    <row r="27" spans="1:27" ht="15.75" thickBot="1" x14ac:dyDescent="0.3">
      <c r="B27" s="66"/>
      <c r="C27" s="66"/>
      <c r="F27" s="12"/>
      <c r="G27" s="12"/>
      <c r="H27" s="118"/>
      <c r="I27" s="118"/>
      <c r="J27" s="12"/>
      <c r="K27" s="12"/>
      <c r="M27" s="132"/>
      <c r="N27" s="12"/>
      <c r="O27" s="12"/>
      <c r="P27" s="12"/>
      <c r="Q27" s="12"/>
      <c r="R27" s="12"/>
      <c r="S27" s="12"/>
      <c r="T27" s="135"/>
      <c r="U27" s="228"/>
      <c r="V27" s="233"/>
    </row>
    <row r="28" spans="1:27" ht="18.95" customHeight="1" thickBot="1" x14ac:dyDescent="0.3">
      <c r="B28" s="157" t="s">
        <v>118</v>
      </c>
      <c r="C28" s="141"/>
      <c r="D28" s="128"/>
      <c r="H28" s="118"/>
      <c r="I28" s="118"/>
      <c r="M28" s="132"/>
      <c r="N28" s="12"/>
      <c r="O28" s="12"/>
      <c r="P28" s="12"/>
      <c r="Q28" s="12"/>
      <c r="R28" s="12"/>
      <c r="S28" s="12"/>
      <c r="T28" s="135"/>
      <c r="U28" s="228"/>
      <c r="V28" s="233"/>
    </row>
    <row r="29" spans="1:27" ht="18.75" x14ac:dyDescent="0.3">
      <c r="B29" s="129"/>
      <c r="C29" s="197" t="s">
        <v>190</v>
      </c>
      <c r="D29" s="237" t="s">
        <v>140</v>
      </c>
      <c r="F29" s="160" t="s">
        <v>142</v>
      </c>
      <c r="G29" s="141"/>
      <c r="H29" s="151"/>
      <c r="I29" s="151"/>
      <c r="J29" s="141"/>
      <c r="K29" s="128"/>
      <c r="M29" s="132"/>
      <c r="N29" s="12"/>
      <c r="O29" s="12"/>
      <c r="P29" s="12"/>
      <c r="Q29" s="12"/>
      <c r="R29" s="12"/>
      <c r="S29" s="12"/>
      <c r="T29" s="135"/>
      <c r="V29" s="234"/>
    </row>
    <row r="30" spans="1:27" x14ac:dyDescent="0.25">
      <c r="B30" s="153" t="s">
        <v>112</v>
      </c>
      <c r="C30" s="114"/>
      <c r="D30" s="166">
        <f>IF(B34="No", (C30*C18*D14*0.1),D33)</f>
        <v>0</v>
      </c>
      <c r="F30" s="132"/>
      <c r="G30" s="12"/>
      <c r="H30" s="12"/>
      <c r="I30" s="12"/>
      <c r="J30" s="12"/>
      <c r="K30" s="135"/>
      <c r="M30" s="132"/>
      <c r="N30" s="12"/>
      <c r="O30" s="12"/>
      <c r="P30" s="12"/>
      <c r="Q30" s="12"/>
      <c r="R30" s="12"/>
      <c r="S30" s="12"/>
      <c r="T30" s="135"/>
      <c r="V30" s="233"/>
    </row>
    <row r="31" spans="1:27" ht="15.75" x14ac:dyDescent="0.25">
      <c r="B31" s="153" t="s">
        <v>113</v>
      </c>
      <c r="C31" s="119"/>
      <c r="D31" s="166">
        <f>IF(B34="No", (C31*C19*D15*0.1),D34)</f>
        <v>0</v>
      </c>
      <c r="F31" s="161" t="s">
        <v>141</v>
      </c>
      <c r="G31" s="167"/>
      <c r="H31" s="12"/>
      <c r="I31" s="12"/>
      <c r="J31" s="12"/>
      <c r="K31" s="135"/>
      <c r="M31" s="132"/>
      <c r="N31" s="12"/>
      <c r="O31" s="12"/>
      <c r="P31" s="12"/>
      <c r="Q31" s="12"/>
      <c r="R31" s="12"/>
      <c r="S31" s="12"/>
      <c r="T31" s="135"/>
      <c r="V31" s="234"/>
    </row>
    <row r="32" spans="1:27" ht="19.5" thickBot="1" x14ac:dyDescent="0.35">
      <c r="B32" s="132"/>
      <c r="C32" s="249" t="s">
        <v>145</v>
      </c>
      <c r="D32" s="250">
        <f>D31+D30</f>
        <v>0</v>
      </c>
      <c r="F32" s="172" t="s">
        <v>67</v>
      </c>
      <c r="G32" s="188"/>
      <c r="H32" s="247" t="s">
        <v>201</v>
      </c>
      <c r="I32" s="248" t="s">
        <v>200</v>
      </c>
      <c r="J32" s="12"/>
      <c r="K32" s="135"/>
      <c r="M32" s="132"/>
      <c r="N32" s="12"/>
      <c r="O32" s="12"/>
      <c r="P32" s="12"/>
      <c r="Q32" s="12"/>
      <c r="R32" s="12"/>
      <c r="S32" s="12"/>
      <c r="T32" s="135"/>
      <c r="V32" s="235"/>
    </row>
    <row r="33" spans="2:22" ht="15.75" x14ac:dyDescent="0.25">
      <c r="B33" s="252" t="s">
        <v>205</v>
      </c>
      <c r="C33" s="254" t="s">
        <v>112</v>
      </c>
      <c r="D33" s="255"/>
      <c r="F33" s="172" t="s">
        <v>68</v>
      </c>
      <c r="G33" s="188"/>
      <c r="H33" s="247" t="s">
        <v>201</v>
      </c>
      <c r="I33" s="12"/>
      <c r="J33" s="12"/>
      <c r="K33" s="135"/>
      <c r="M33" s="132"/>
      <c r="N33" s="12"/>
      <c r="O33" s="12"/>
      <c r="P33" s="12"/>
      <c r="Q33" s="12"/>
      <c r="R33" s="12"/>
      <c r="S33" s="12"/>
      <c r="T33" s="135"/>
      <c r="V33" s="233"/>
    </row>
    <row r="34" spans="2:22" ht="16.5" thickBot="1" x14ac:dyDescent="0.3">
      <c r="B34" s="257" t="s">
        <v>84</v>
      </c>
      <c r="C34" s="253" t="s">
        <v>113</v>
      </c>
      <c r="D34" s="256"/>
      <c r="F34" s="172"/>
      <c r="G34" s="251"/>
      <c r="H34" s="247"/>
      <c r="I34" s="12"/>
      <c r="J34" s="12"/>
      <c r="K34" s="135"/>
      <c r="M34" s="132"/>
      <c r="N34" s="12"/>
      <c r="O34" s="12"/>
      <c r="P34" s="12"/>
      <c r="Q34" s="12"/>
      <c r="R34" s="12"/>
      <c r="S34" s="12"/>
      <c r="T34" s="135"/>
      <c r="V34" s="233"/>
    </row>
    <row r="35" spans="2:22" ht="15.75" thickBot="1" x14ac:dyDescent="0.3">
      <c r="F35" s="132"/>
      <c r="G35" s="12"/>
      <c r="H35" s="12"/>
      <c r="I35" s="12"/>
      <c r="J35" s="12"/>
      <c r="K35" s="135"/>
      <c r="M35" s="132"/>
      <c r="N35" s="12"/>
      <c r="O35" s="12"/>
      <c r="P35" s="12"/>
      <c r="Q35" s="12"/>
      <c r="R35" s="12"/>
      <c r="S35" s="12"/>
      <c r="T35" s="135"/>
      <c r="V35" s="233"/>
    </row>
    <row r="36" spans="2:22" ht="18.75" x14ac:dyDescent="0.3">
      <c r="B36" s="143" t="s">
        <v>138</v>
      </c>
      <c r="C36" s="141"/>
      <c r="D36" s="128"/>
      <c r="F36" s="208"/>
      <c r="G36" s="222" t="s">
        <v>152</v>
      </c>
      <c r="H36" s="261" t="s">
        <v>147</v>
      </c>
      <c r="I36" s="261"/>
      <c r="J36" s="223" t="s">
        <v>108</v>
      </c>
      <c r="K36" s="169"/>
      <c r="M36" s="132"/>
      <c r="N36" s="12"/>
      <c r="O36" s="12"/>
      <c r="P36" s="12"/>
      <c r="Q36" s="12"/>
      <c r="R36" s="12"/>
      <c r="S36" s="12"/>
      <c r="T36" s="135"/>
      <c r="V36" s="233"/>
    </row>
    <row r="37" spans="2:22" ht="18.75" x14ac:dyDescent="0.3">
      <c r="B37" s="132"/>
      <c r="C37" s="198" t="s">
        <v>189</v>
      </c>
      <c r="D37" s="135"/>
      <c r="F37" s="208"/>
      <c r="G37" s="222">
        <f>C14</f>
        <v>0</v>
      </c>
      <c r="H37" s="263">
        <f>C15</f>
        <v>0</v>
      </c>
      <c r="I37" s="264"/>
      <c r="J37" s="223"/>
      <c r="K37" s="169"/>
      <c r="M37" s="132"/>
      <c r="N37" s="12"/>
      <c r="O37" s="12"/>
      <c r="P37" s="12"/>
      <c r="Q37" s="12"/>
      <c r="R37" s="12"/>
      <c r="S37" s="12"/>
      <c r="T37" s="135"/>
      <c r="V37" s="233"/>
    </row>
    <row r="38" spans="2:22" ht="19.5" thickBot="1" x14ac:dyDescent="0.35">
      <c r="B38" s="153" t="s">
        <v>112</v>
      </c>
      <c r="C38" s="114"/>
      <c r="D38" s="135">
        <f>C14</f>
        <v>0</v>
      </c>
      <c r="F38" s="220" t="s">
        <v>137</v>
      </c>
      <c r="G38" s="224">
        <f>IFERROR(SUM(INDEX(I15:I23,(MATCH(G32,H15:H23,0))):INDEX(I15:I23,(MATCH(G33,H15:H23,0)))),0)</f>
        <v>0</v>
      </c>
      <c r="H38" s="262">
        <f>IFERROR(SUM(INDEX(J15:J23,(MATCH(G32,H15:H23,0))):INDEX(J15:J23,(MATCH(G33,H15:H23,0)))),0)</f>
        <v>0</v>
      </c>
      <c r="I38" s="262"/>
      <c r="J38" s="225">
        <f>G38+H38</f>
        <v>0</v>
      </c>
      <c r="K38" s="170" t="s">
        <v>153</v>
      </c>
      <c r="M38" s="139"/>
      <c r="N38" s="140"/>
      <c r="O38" s="140"/>
      <c r="P38" s="140"/>
      <c r="Q38" s="140"/>
      <c r="R38" s="140"/>
      <c r="S38" s="140"/>
      <c r="T38" s="136"/>
    </row>
    <row r="39" spans="2:22" ht="19.5" thickBot="1" x14ac:dyDescent="0.35">
      <c r="B39" s="153" t="s">
        <v>113</v>
      </c>
      <c r="C39" s="114"/>
      <c r="D39" s="135">
        <f>C15</f>
        <v>0</v>
      </c>
      <c r="F39" s="221" t="s">
        <v>136</v>
      </c>
      <c r="G39" s="168"/>
      <c r="H39" s="168"/>
      <c r="I39" s="168"/>
      <c r="J39" s="168"/>
      <c r="K39" s="136"/>
    </row>
    <row r="40" spans="2:22" ht="15.75" thickBot="1" x14ac:dyDescent="0.3">
      <c r="B40" s="156"/>
      <c r="C40" s="140"/>
      <c r="D40" s="136"/>
      <c r="J40" s="179">
        <f>J38+D32</f>
        <v>0</v>
      </c>
    </row>
    <row r="44" spans="2:22" ht="23.45" customHeight="1" x14ac:dyDescent="0.25"/>
    <row r="46" spans="2:22" x14ac:dyDescent="0.25">
      <c r="H46" s="66"/>
    </row>
    <row r="49" spans="2:2" x14ac:dyDescent="0.25">
      <c r="B49" s="228" t="s">
        <v>83</v>
      </c>
    </row>
    <row r="50" spans="2:2" x14ac:dyDescent="0.25">
      <c r="B50" s="228" t="s">
        <v>84</v>
      </c>
    </row>
  </sheetData>
  <sheetProtection algorithmName="SHA-512" hashValue="Mqqbbh5wRzLRe8QGOYMx5vkcRheeGmlRMtK2+ZKD3HlQdfdhPuCJnUTtOjbs0chClz8Vcv+GgqM/ZiDfOFNrJA==" saltValue="Uu7MLljJEcFVqzB6zTttJA==" spinCount="100000" sheet="1" objects="1" scenarios="1"/>
  <mergeCells count="4">
    <mergeCell ref="H36:I36"/>
    <mergeCell ref="H38:I38"/>
    <mergeCell ref="H37:I37"/>
    <mergeCell ref="G1:H1"/>
  </mergeCells>
  <dataValidations count="1">
    <dataValidation type="list" allowBlank="1" showInputMessage="1" showErrorMessage="1" sqref="B34" xr:uid="{ACCF78EE-57D2-4874-B958-EB327A73914F}">
      <formula1>$B$49:$B$50</formula1>
    </dataValidation>
  </dataValidations>
  <hyperlinks>
    <hyperlink ref="B24" location="'Understanding N Demand'!A1" display="N demand" xr:uid="{672CF590-A908-49F3-9C26-A624801B0E60}"/>
    <hyperlink ref="G1" location="'Introduction to N Supply'!A1" display="Return to Front Page" xr:uid="{DBD54FD9-BD80-45F7-BDC5-7D4551844D07}"/>
  </hyperlinks>
  <pageMargins left="0.23622047244094491" right="0.23622047244094491" top="0.74803149606299213" bottom="0.35433070866141736" header="0.31496062992125984" footer="0.31496062992125984"/>
  <pageSetup paperSize="8" scale="83" fitToHeight="0" orientation="landscape" horizontalDpi="300" verticalDpi="300" r:id="rId1"/>
  <drawing r:id="rId2"/>
  <legacyDrawing r:id="rId3"/>
  <controls>
    <mc:AlternateContent xmlns:mc="http://schemas.openxmlformats.org/markup-compatibility/2006">
      <mc:Choice Requires="x14">
        <control shapeId="6146" r:id="rId4" name="ClearData">
          <controlPr defaultSize="0" autoLine="0" r:id="rId5">
            <anchor moveWithCells="1">
              <from>
                <xdr:col>1</xdr:col>
                <xdr:colOff>9525</xdr:colOff>
                <xdr:row>41</xdr:row>
                <xdr:rowOff>85725</xdr:rowOff>
              </from>
              <to>
                <xdr:col>2</xdr:col>
                <xdr:colOff>276225</xdr:colOff>
                <xdr:row>44</xdr:row>
                <xdr:rowOff>28575</xdr:rowOff>
              </to>
            </anchor>
          </controlPr>
        </control>
      </mc:Choice>
      <mc:Fallback>
        <control shapeId="6146" r:id="rId4" name="ClearData"/>
      </mc:Fallback>
    </mc:AlternateContent>
    <mc:AlternateContent xmlns:mc="http://schemas.openxmlformats.org/markup-compatibility/2006">
      <mc:Choice Requires="x14">
        <control shapeId="6145" r:id="rId6" name="HelpBulkDens">
          <controlPr defaultSize="0" autoLine="0" r:id="rId7">
            <anchor moveWithCells="1">
              <from>
                <xdr:col>3</xdr:col>
                <xdr:colOff>85725</xdr:colOff>
                <xdr:row>17</xdr:row>
                <xdr:rowOff>19050</xdr:rowOff>
              </from>
              <to>
                <xdr:col>3</xdr:col>
                <xdr:colOff>371475</xdr:colOff>
                <xdr:row>18</xdr:row>
                <xdr:rowOff>38100</xdr:rowOff>
              </to>
            </anchor>
          </controlPr>
        </control>
      </mc:Choice>
      <mc:Fallback>
        <control shapeId="6145" r:id="rId6" name="HelpBulkDens"/>
      </mc:Fallback>
    </mc:AlternateContent>
    <mc:AlternateContent xmlns:mc="http://schemas.openxmlformats.org/markup-compatibility/2006">
      <mc:Choice Requires="x14">
        <control shapeId="6152" r:id="rId8" name="SaveResults">
          <controlPr defaultSize="0" autoLine="0" r:id="rId9">
            <anchor moveWithCells="1">
              <from>
                <xdr:col>2</xdr:col>
                <xdr:colOff>381000</xdr:colOff>
                <xdr:row>41</xdr:row>
                <xdr:rowOff>95250</xdr:rowOff>
              </from>
              <to>
                <xdr:col>4</xdr:col>
                <xdr:colOff>123825</xdr:colOff>
                <xdr:row>44</xdr:row>
                <xdr:rowOff>38100</xdr:rowOff>
              </to>
            </anchor>
          </controlPr>
        </control>
      </mc:Choice>
      <mc:Fallback>
        <control shapeId="6152" r:id="rId8" name="SaveResults"/>
      </mc:Fallback>
    </mc:AlternateContent>
  </controls>
  <extLst>
    <ext xmlns:x14="http://schemas.microsoft.com/office/spreadsheetml/2009/9/main" uri="{CCE6A557-97BC-4b89-ADB6-D9C93CAAB3DF}">
      <x14:dataValidations xmlns:xm="http://schemas.microsoft.com/office/excel/2006/main" count="6">
        <x14:dataValidation type="list" allowBlank="1" showInputMessage="1" showErrorMessage="1" xr:uid="{083E03CC-1A74-40C8-B684-E33B2941C322}">
          <x14:formula1>
            <xm:f>Dropdowns!$I$3:$I$11</xm:f>
          </x14:formula1>
          <xm:sqref>G32:G33</xm:sqref>
        </x14:dataValidation>
        <x14:dataValidation type="list" allowBlank="1" showInputMessage="1" showErrorMessage="1" xr:uid="{319F03E8-BEEC-4F20-B819-2B5934A2867A}">
          <x14:formula1>
            <xm:f>Dropdowns!$K$2:$K$3</xm:f>
          </x14:formula1>
          <xm:sqref>F15:F23</xm:sqref>
        </x14:dataValidation>
        <x14:dataValidation type="list" allowBlank="1" showInputMessage="1" showErrorMessage="1" xr:uid="{CDAD3F85-F67C-485B-8D6A-9C5B659A433D}">
          <x14:formula1>
            <xm:f>Dropdowns!$G$3:$G$8</xm:f>
          </x14:formula1>
          <xm:sqref>D19</xm:sqref>
        </x14:dataValidation>
        <x14:dataValidation type="list" allowBlank="1" showInputMessage="1" showErrorMessage="1" xr:uid="{A66A3F1B-DB3B-4F70-BD89-D5C887275BB9}">
          <x14:formula1>
            <xm:f>Dropdowns!$F$3:$F$4</xm:f>
          </x14:formula1>
          <xm:sqref>D16 C14</xm:sqref>
        </x14:dataValidation>
        <x14:dataValidation type="list" allowBlank="1" showInputMessage="1" showErrorMessage="1" xr:uid="{6C3D384F-549C-4B89-A75C-E203F514E54B}">
          <x14:formula1>
            <xm:f>Dropdowns!$H$3:$H$16</xm:f>
          </x14:formula1>
          <xm:sqref>D25 C21</xm:sqref>
        </x14:dataValidation>
        <x14:dataValidation type="list" allowBlank="1" showInputMessage="1" showErrorMessage="1" xr:uid="{CA26163F-15C4-471C-B1C1-A3DFA95C2D69}">
          <x14:formula1>
            <xm:f>IF($C$14="0-30cm", Dropdowns!$F$8, IF($C$14="0-15cm", Dropdowns!$F$6:$F$7, Dropdowns!$F$6:$F$8))</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1FE88-4932-4152-A65F-FEFD47451FDD}">
  <sheetPr codeName="Sheet8">
    <tabColor theme="7" tint="0.39997558519241921"/>
    <pageSetUpPr fitToPage="1"/>
  </sheetPr>
  <dimension ref="A1:Q332"/>
  <sheetViews>
    <sheetView zoomScaleNormal="100" workbookViewId="0">
      <selection activeCell="A4" sqref="A4:Q5"/>
    </sheetView>
  </sheetViews>
  <sheetFormatPr defaultRowHeight="15" x14ac:dyDescent="0.25"/>
  <cols>
    <col min="1" max="2" width="15" customWidth="1"/>
    <col min="3" max="3" width="20.85546875" customWidth="1"/>
    <col min="4" max="4" width="37.140625" customWidth="1"/>
    <col min="5" max="5" width="29.85546875" customWidth="1"/>
    <col min="6" max="6" width="10.5703125" customWidth="1"/>
    <col min="7" max="7" width="10.42578125" customWidth="1"/>
    <col min="8" max="8" width="11.85546875" customWidth="1"/>
    <col min="9" max="9" width="9.140625" customWidth="1"/>
    <col min="10" max="10" width="9.85546875" customWidth="1"/>
    <col min="11" max="11" width="9.5703125" customWidth="1"/>
    <col min="12" max="12" width="9.85546875" customWidth="1"/>
    <col min="13" max="13" width="9.42578125" customWidth="1"/>
    <col min="14" max="14" width="9.7109375" customWidth="1"/>
    <col min="17" max="17" width="14.5703125" customWidth="1"/>
  </cols>
  <sheetData>
    <row r="1" spans="1:17" ht="26.25" x14ac:dyDescent="0.4">
      <c r="A1" s="155" t="s">
        <v>139</v>
      </c>
      <c r="B1" s="1"/>
      <c r="C1" s="1"/>
      <c r="D1" s="1"/>
      <c r="E1" s="242" t="s">
        <v>195</v>
      </c>
      <c r="F1" s="1"/>
      <c r="G1" s="1"/>
      <c r="H1" s="1"/>
      <c r="I1" s="1"/>
    </row>
    <row r="2" spans="1:17" ht="21" x14ac:dyDescent="0.35">
      <c r="A2" s="7"/>
      <c r="B2" s="1"/>
      <c r="C2" s="174" t="s">
        <v>117</v>
      </c>
      <c r="D2" s="174" t="s">
        <v>155</v>
      </c>
      <c r="E2" s="174" t="s">
        <v>156</v>
      </c>
      <c r="F2" s="176"/>
      <c r="G2" s="1"/>
      <c r="H2" s="1"/>
      <c r="I2" s="1"/>
      <c r="K2" s="183" t="s">
        <v>114</v>
      </c>
      <c r="L2" s="184"/>
      <c r="M2" s="184"/>
      <c r="N2" s="185"/>
      <c r="O2" s="175"/>
    </row>
    <row r="3" spans="1:17" ht="56.45" customHeight="1" x14ac:dyDescent="0.3">
      <c r="A3" s="154" t="s">
        <v>27</v>
      </c>
      <c r="B3" s="154" t="s">
        <v>33</v>
      </c>
      <c r="C3" s="173" t="s">
        <v>154</v>
      </c>
      <c r="D3" s="173" t="s">
        <v>157</v>
      </c>
      <c r="E3" s="173" t="s">
        <v>158</v>
      </c>
      <c r="F3" s="186" t="s">
        <v>159</v>
      </c>
      <c r="G3" s="186" t="s">
        <v>160</v>
      </c>
      <c r="H3" s="173" t="s">
        <v>54</v>
      </c>
      <c r="I3" s="186" t="s">
        <v>161</v>
      </c>
      <c r="J3" s="186" t="s">
        <v>162</v>
      </c>
      <c r="K3" s="186" t="s">
        <v>163</v>
      </c>
      <c r="L3" s="186" t="s">
        <v>164</v>
      </c>
      <c r="M3" s="186" t="s">
        <v>166</v>
      </c>
      <c r="N3" s="186" t="s">
        <v>165</v>
      </c>
      <c r="O3" s="186" t="s">
        <v>167</v>
      </c>
      <c r="P3" s="186" t="s">
        <v>168</v>
      </c>
      <c r="Q3" s="246" t="s">
        <v>66</v>
      </c>
    </row>
    <row r="4" spans="1:17" s="175" customFormat="1" ht="15.75" x14ac:dyDescent="0.25">
      <c r="B4" s="193"/>
      <c r="C4" s="177"/>
      <c r="D4" s="177"/>
      <c r="E4" s="177"/>
    </row>
    <row r="5" spans="1:17" s="175" customFormat="1" ht="15.75" x14ac:dyDescent="0.25">
      <c r="B5" s="193"/>
      <c r="C5" s="177"/>
      <c r="D5" s="177"/>
      <c r="E5" s="177"/>
    </row>
    <row r="6" spans="1:17" s="175" customFormat="1" ht="15.75" x14ac:dyDescent="0.25">
      <c r="B6" s="193"/>
      <c r="C6" s="177"/>
      <c r="D6" s="177"/>
      <c r="E6" s="177"/>
    </row>
    <row r="7" spans="1:17" s="175" customFormat="1" ht="15.75" x14ac:dyDescent="0.25">
      <c r="B7" s="193"/>
      <c r="C7" s="177"/>
      <c r="D7" s="177"/>
      <c r="E7" s="177"/>
    </row>
    <row r="8" spans="1:17" s="175" customFormat="1" ht="15.75" x14ac:dyDescent="0.25">
      <c r="B8" s="193"/>
      <c r="C8" s="177"/>
      <c r="D8" s="177"/>
      <c r="E8" s="177"/>
    </row>
    <row r="9" spans="1:17" s="175" customFormat="1" ht="15.75" x14ac:dyDescent="0.25">
      <c r="B9" s="193"/>
      <c r="C9" s="177"/>
      <c r="D9" s="177"/>
      <c r="E9" s="177"/>
    </row>
    <row r="10" spans="1:17" s="175" customFormat="1" ht="15.75" x14ac:dyDescent="0.25">
      <c r="B10" s="193"/>
      <c r="C10" s="177"/>
      <c r="D10" s="177"/>
      <c r="E10" s="177"/>
    </row>
    <row r="11" spans="1:17" s="175" customFormat="1" ht="15.75" x14ac:dyDescent="0.25">
      <c r="B11" s="193"/>
      <c r="C11" s="177"/>
      <c r="D11" s="177"/>
      <c r="E11" s="177"/>
    </row>
    <row r="12" spans="1:17" s="175" customFormat="1" ht="15.75" x14ac:dyDescent="0.25">
      <c r="B12" s="193"/>
      <c r="C12" s="177"/>
      <c r="D12" s="177"/>
      <c r="E12" s="177"/>
    </row>
    <row r="13" spans="1:17" s="175" customFormat="1" ht="15.75" x14ac:dyDescent="0.25">
      <c r="B13" s="193"/>
      <c r="C13" s="177"/>
      <c r="D13" s="177"/>
      <c r="E13" s="177"/>
    </row>
    <row r="14" spans="1:17" s="175" customFormat="1" ht="15.75" x14ac:dyDescent="0.25">
      <c r="B14" s="193"/>
      <c r="C14" s="177"/>
      <c r="D14" s="177"/>
      <c r="E14" s="177"/>
    </row>
    <row r="15" spans="1:17" s="175" customFormat="1" ht="15.75" x14ac:dyDescent="0.25">
      <c r="B15" s="193"/>
      <c r="C15" s="177"/>
      <c r="D15" s="177"/>
      <c r="E15" s="177"/>
    </row>
    <row r="16" spans="1:17" s="175" customFormat="1" ht="15.75" x14ac:dyDescent="0.25">
      <c r="B16" s="193"/>
      <c r="C16" s="177"/>
      <c r="D16" s="177"/>
      <c r="E16" s="177"/>
    </row>
    <row r="17" spans="2:5" s="175" customFormat="1" ht="15.75" x14ac:dyDescent="0.25">
      <c r="B17" s="193"/>
      <c r="C17" s="177"/>
      <c r="D17" s="177"/>
      <c r="E17" s="177"/>
    </row>
    <row r="18" spans="2:5" s="175" customFormat="1" ht="15.75" x14ac:dyDescent="0.25">
      <c r="B18" s="193"/>
      <c r="C18" s="177"/>
      <c r="D18" s="177"/>
      <c r="E18" s="177"/>
    </row>
    <row r="19" spans="2:5" s="175" customFormat="1" ht="15.75" x14ac:dyDescent="0.25">
      <c r="B19" s="193"/>
      <c r="C19" s="177"/>
      <c r="D19" s="177"/>
      <c r="E19" s="177"/>
    </row>
    <row r="20" spans="2:5" s="175" customFormat="1" ht="15.75" x14ac:dyDescent="0.25">
      <c r="B20" s="193"/>
      <c r="C20" s="177"/>
      <c r="D20" s="177"/>
      <c r="E20" s="177"/>
    </row>
    <row r="21" spans="2:5" s="175" customFormat="1" ht="15.75" x14ac:dyDescent="0.25">
      <c r="B21" s="193"/>
      <c r="C21" s="177"/>
      <c r="D21" s="177"/>
      <c r="E21" s="177"/>
    </row>
    <row r="22" spans="2:5" s="175" customFormat="1" ht="15.75" x14ac:dyDescent="0.25">
      <c r="B22" s="193"/>
      <c r="C22" s="177"/>
      <c r="D22" s="177"/>
      <c r="E22" s="177"/>
    </row>
    <row r="23" spans="2:5" s="175" customFormat="1" ht="15.75" x14ac:dyDescent="0.25">
      <c r="B23" s="193"/>
      <c r="C23" s="177"/>
      <c r="D23" s="177"/>
      <c r="E23" s="177"/>
    </row>
    <row r="24" spans="2:5" s="175" customFormat="1" ht="15.75" x14ac:dyDescent="0.25">
      <c r="B24" s="193"/>
      <c r="C24" s="177"/>
      <c r="D24" s="177"/>
      <c r="E24" s="177"/>
    </row>
    <row r="25" spans="2:5" s="175" customFormat="1" ht="15.75" x14ac:dyDescent="0.25">
      <c r="B25" s="193"/>
      <c r="C25" s="177"/>
      <c r="D25" s="177"/>
      <c r="E25" s="177"/>
    </row>
    <row r="26" spans="2:5" s="175" customFormat="1" ht="15.75" x14ac:dyDescent="0.25">
      <c r="B26" s="193"/>
      <c r="C26" s="177"/>
      <c r="D26" s="177"/>
      <c r="E26" s="177"/>
    </row>
    <row r="27" spans="2:5" s="175" customFormat="1" ht="15.75" x14ac:dyDescent="0.25">
      <c r="B27" s="193"/>
      <c r="C27" s="177"/>
      <c r="D27" s="177"/>
      <c r="E27" s="177"/>
    </row>
    <row r="28" spans="2:5" s="175" customFormat="1" ht="15.75" x14ac:dyDescent="0.25">
      <c r="B28" s="193"/>
      <c r="C28" s="177"/>
      <c r="D28" s="177"/>
      <c r="E28" s="177"/>
    </row>
    <row r="29" spans="2:5" s="175" customFormat="1" ht="15.75" x14ac:dyDescent="0.25">
      <c r="B29" s="193"/>
      <c r="C29" s="177"/>
      <c r="D29" s="177"/>
      <c r="E29" s="177"/>
    </row>
    <row r="30" spans="2:5" s="175" customFormat="1" ht="15.75" x14ac:dyDescent="0.25">
      <c r="B30" s="193"/>
      <c r="C30" s="177"/>
      <c r="D30" s="177"/>
      <c r="E30" s="177"/>
    </row>
    <row r="31" spans="2:5" s="175" customFormat="1" ht="15.75" x14ac:dyDescent="0.25">
      <c r="B31" s="193"/>
      <c r="C31" s="177"/>
      <c r="D31" s="177"/>
      <c r="E31" s="177"/>
    </row>
    <row r="32" spans="2:5" s="175" customFormat="1" ht="15.75" x14ac:dyDescent="0.25">
      <c r="B32" s="193"/>
      <c r="C32" s="177"/>
      <c r="D32" s="177"/>
      <c r="E32" s="177"/>
    </row>
    <row r="33" spans="2:5" s="175" customFormat="1" ht="15.75" x14ac:dyDescent="0.25">
      <c r="B33" s="193"/>
      <c r="C33" s="177"/>
      <c r="D33" s="177"/>
      <c r="E33" s="177"/>
    </row>
    <row r="34" spans="2:5" s="175" customFormat="1" ht="15.75" x14ac:dyDescent="0.25">
      <c r="B34" s="193"/>
      <c r="C34" s="177"/>
      <c r="D34" s="177"/>
      <c r="E34" s="177"/>
    </row>
    <row r="35" spans="2:5" s="175" customFormat="1" ht="15.75" x14ac:dyDescent="0.25">
      <c r="B35" s="193"/>
      <c r="C35" s="177"/>
      <c r="D35" s="177"/>
      <c r="E35" s="177"/>
    </row>
    <row r="36" spans="2:5" s="175" customFormat="1" ht="15.75" x14ac:dyDescent="0.25">
      <c r="B36" s="193"/>
      <c r="C36" s="177"/>
      <c r="D36" s="177"/>
      <c r="E36" s="177"/>
    </row>
    <row r="37" spans="2:5" x14ac:dyDescent="0.25">
      <c r="B37" s="194"/>
      <c r="C37" s="178"/>
      <c r="D37" s="178"/>
      <c r="E37" s="178"/>
    </row>
    <row r="38" spans="2:5" x14ac:dyDescent="0.25">
      <c r="B38" s="194"/>
      <c r="C38" s="178"/>
      <c r="D38" s="178"/>
      <c r="E38" s="178"/>
    </row>
    <row r="39" spans="2:5" x14ac:dyDescent="0.25">
      <c r="B39" s="194"/>
      <c r="C39" s="178"/>
      <c r="D39" s="178"/>
      <c r="E39" s="178"/>
    </row>
    <row r="40" spans="2:5" x14ac:dyDescent="0.25">
      <c r="B40" s="194"/>
      <c r="C40" s="178"/>
      <c r="D40" s="178"/>
      <c r="E40" s="178"/>
    </row>
    <row r="41" spans="2:5" x14ac:dyDescent="0.25">
      <c r="B41" s="194"/>
      <c r="C41" s="178"/>
      <c r="D41" s="178"/>
      <c r="E41" s="178"/>
    </row>
    <row r="42" spans="2:5" x14ac:dyDescent="0.25">
      <c r="B42" s="194"/>
      <c r="C42" s="178"/>
      <c r="D42" s="178"/>
      <c r="E42" s="178"/>
    </row>
    <row r="43" spans="2:5" x14ac:dyDescent="0.25">
      <c r="C43" s="178"/>
      <c r="D43" s="178"/>
      <c r="E43" s="178"/>
    </row>
    <row r="44" spans="2:5" x14ac:dyDescent="0.25">
      <c r="C44" s="178"/>
      <c r="D44" s="178"/>
      <c r="E44" s="178"/>
    </row>
    <row r="45" spans="2:5" x14ac:dyDescent="0.25">
      <c r="C45" s="178"/>
      <c r="D45" s="178"/>
      <c r="E45" s="178"/>
    </row>
    <row r="46" spans="2:5" x14ac:dyDescent="0.25">
      <c r="C46" s="178"/>
      <c r="D46" s="178"/>
      <c r="E46" s="178"/>
    </row>
    <row r="47" spans="2:5" x14ac:dyDescent="0.25">
      <c r="C47" s="178"/>
      <c r="D47" s="178"/>
      <c r="E47" s="178"/>
    </row>
    <row r="48" spans="2:5" x14ac:dyDescent="0.25">
      <c r="C48" s="178"/>
      <c r="D48" s="178"/>
      <c r="E48" s="178"/>
    </row>
    <row r="49" spans="3:5" x14ac:dyDescent="0.25">
      <c r="C49" s="178"/>
      <c r="D49" s="178"/>
      <c r="E49" s="178"/>
    </row>
    <row r="50" spans="3:5" x14ac:dyDescent="0.25">
      <c r="C50" s="178"/>
      <c r="D50" s="178"/>
      <c r="E50" s="178"/>
    </row>
    <row r="51" spans="3:5" x14ac:dyDescent="0.25">
      <c r="C51" s="178"/>
      <c r="D51" s="178"/>
      <c r="E51" s="178"/>
    </row>
    <row r="52" spans="3:5" x14ac:dyDescent="0.25">
      <c r="C52" s="178"/>
      <c r="D52" s="178"/>
      <c r="E52" s="178"/>
    </row>
    <row r="53" spans="3:5" x14ac:dyDescent="0.25">
      <c r="C53" s="178"/>
      <c r="D53" s="178"/>
      <c r="E53" s="178"/>
    </row>
    <row r="54" spans="3:5" x14ac:dyDescent="0.25">
      <c r="C54" s="178"/>
      <c r="D54" s="178"/>
      <c r="E54" s="178"/>
    </row>
    <row r="55" spans="3:5" x14ac:dyDescent="0.25">
      <c r="C55" s="178"/>
      <c r="D55" s="178"/>
      <c r="E55" s="178"/>
    </row>
    <row r="56" spans="3:5" x14ac:dyDescent="0.25">
      <c r="C56" s="178"/>
      <c r="D56" s="178"/>
      <c r="E56" s="178"/>
    </row>
    <row r="57" spans="3:5" x14ac:dyDescent="0.25">
      <c r="C57" s="178"/>
      <c r="D57" s="178"/>
      <c r="E57" s="178"/>
    </row>
    <row r="58" spans="3:5" x14ac:dyDescent="0.25">
      <c r="C58" s="178"/>
      <c r="D58" s="178"/>
      <c r="E58" s="178"/>
    </row>
    <row r="59" spans="3:5" x14ac:dyDescent="0.25">
      <c r="C59" s="178"/>
      <c r="D59" s="178"/>
      <c r="E59" s="178"/>
    </row>
    <row r="60" spans="3:5" x14ac:dyDescent="0.25">
      <c r="C60" s="178"/>
      <c r="D60" s="178"/>
      <c r="E60" s="178"/>
    </row>
    <row r="61" spans="3:5" x14ac:dyDescent="0.25">
      <c r="C61" s="178"/>
      <c r="D61" s="178"/>
      <c r="E61" s="178"/>
    </row>
    <row r="62" spans="3:5" x14ac:dyDescent="0.25">
      <c r="C62" s="178"/>
      <c r="D62" s="178"/>
      <c r="E62" s="178"/>
    </row>
    <row r="63" spans="3:5" x14ac:dyDescent="0.25">
      <c r="C63" s="178"/>
      <c r="D63" s="178"/>
      <c r="E63" s="178"/>
    </row>
    <row r="64" spans="3:5" x14ac:dyDescent="0.25">
      <c r="C64" s="178"/>
      <c r="D64" s="178"/>
      <c r="E64" s="178"/>
    </row>
    <row r="65" spans="3:5" x14ac:dyDescent="0.25">
      <c r="C65" s="178"/>
      <c r="D65" s="178"/>
      <c r="E65" s="178"/>
    </row>
    <row r="66" spans="3:5" x14ac:dyDescent="0.25">
      <c r="C66" s="178"/>
      <c r="D66" s="178"/>
      <c r="E66" s="178"/>
    </row>
    <row r="67" spans="3:5" x14ac:dyDescent="0.25">
      <c r="C67" s="178"/>
      <c r="D67" s="178"/>
      <c r="E67" s="178"/>
    </row>
    <row r="68" spans="3:5" x14ac:dyDescent="0.25">
      <c r="C68" s="178"/>
      <c r="D68" s="178"/>
      <c r="E68" s="178"/>
    </row>
    <row r="69" spans="3:5" x14ac:dyDescent="0.25">
      <c r="C69" s="178"/>
      <c r="D69" s="178"/>
      <c r="E69" s="178"/>
    </row>
    <row r="70" spans="3:5" x14ac:dyDescent="0.25">
      <c r="C70" s="178"/>
      <c r="D70" s="178"/>
      <c r="E70" s="178"/>
    </row>
    <row r="71" spans="3:5" x14ac:dyDescent="0.25">
      <c r="C71" s="178"/>
      <c r="D71" s="178"/>
      <c r="E71" s="178"/>
    </row>
    <row r="72" spans="3:5" x14ac:dyDescent="0.25">
      <c r="C72" s="178"/>
      <c r="D72" s="178"/>
      <c r="E72" s="178"/>
    </row>
    <row r="73" spans="3:5" x14ac:dyDescent="0.25">
      <c r="C73" s="178"/>
      <c r="D73" s="178"/>
      <c r="E73" s="178"/>
    </row>
    <row r="74" spans="3:5" x14ac:dyDescent="0.25">
      <c r="C74" s="178"/>
      <c r="D74" s="178"/>
      <c r="E74" s="178"/>
    </row>
    <row r="75" spans="3:5" x14ac:dyDescent="0.25">
      <c r="C75" s="178"/>
      <c r="D75" s="178"/>
      <c r="E75" s="178"/>
    </row>
    <row r="76" spans="3:5" x14ac:dyDescent="0.25">
      <c r="C76" s="178"/>
      <c r="D76" s="178"/>
      <c r="E76" s="178"/>
    </row>
    <row r="77" spans="3:5" x14ac:dyDescent="0.25">
      <c r="C77" s="178"/>
      <c r="D77" s="178"/>
      <c r="E77" s="178"/>
    </row>
    <row r="78" spans="3:5" x14ac:dyDescent="0.25">
      <c r="C78" s="178"/>
      <c r="D78" s="178"/>
      <c r="E78" s="178"/>
    </row>
    <row r="79" spans="3:5" x14ac:dyDescent="0.25">
      <c r="C79" s="178"/>
      <c r="D79" s="178"/>
      <c r="E79" s="178"/>
    </row>
    <row r="80" spans="3:5" x14ac:dyDescent="0.25">
      <c r="C80" s="178"/>
      <c r="D80" s="178"/>
      <c r="E80" s="178"/>
    </row>
    <row r="81" spans="3:5" x14ac:dyDescent="0.25">
      <c r="C81" s="178"/>
      <c r="D81" s="178"/>
      <c r="E81" s="178"/>
    </row>
    <row r="82" spans="3:5" x14ac:dyDescent="0.25">
      <c r="C82" s="178"/>
      <c r="D82" s="178"/>
      <c r="E82" s="178"/>
    </row>
    <row r="83" spans="3:5" x14ac:dyDescent="0.25">
      <c r="C83" s="178"/>
      <c r="D83" s="178"/>
      <c r="E83" s="178"/>
    </row>
    <row r="84" spans="3:5" x14ac:dyDescent="0.25">
      <c r="C84" s="178"/>
      <c r="D84" s="178"/>
      <c r="E84" s="178"/>
    </row>
    <row r="85" spans="3:5" x14ac:dyDescent="0.25">
      <c r="C85" s="178"/>
      <c r="D85" s="178"/>
      <c r="E85" s="178"/>
    </row>
    <row r="86" spans="3:5" x14ac:dyDescent="0.25">
      <c r="C86" s="178"/>
      <c r="D86" s="178"/>
      <c r="E86" s="178"/>
    </row>
    <row r="87" spans="3:5" x14ac:dyDescent="0.25">
      <c r="C87" s="178"/>
      <c r="D87" s="178"/>
      <c r="E87" s="178"/>
    </row>
    <row r="88" spans="3:5" x14ac:dyDescent="0.25">
      <c r="C88" s="178"/>
      <c r="D88" s="178"/>
      <c r="E88" s="178"/>
    </row>
    <row r="89" spans="3:5" x14ac:dyDescent="0.25">
      <c r="C89" s="178"/>
      <c r="D89" s="178"/>
      <c r="E89" s="178"/>
    </row>
    <row r="90" spans="3:5" x14ac:dyDescent="0.25">
      <c r="C90" s="178"/>
      <c r="D90" s="178"/>
      <c r="E90" s="178"/>
    </row>
    <row r="91" spans="3:5" x14ac:dyDescent="0.25">
      <c r="C91" s="178"/>
      <c r="D91" s="178"/>
      <c r="E91" s="178"/>
    </row>
    <row r="92" spans="3:5" x14ac:dyDescent="0.25">
      <c r="C92" s="178"/>
      <c r="D92" s="178"/>
      <c r="E92" s="178"/>
    </row>
    <row r="93" spans="3:5" x14ac:dyDescent="0.25">
      <c r="C93" s="178"/>
      <c r="D93" s="178"/>
      <c r="E93" s="178"/>
    </row>
    <row r="94" spans="3:5" x14ac:dyDescent="0.25">
      <c r="C94" s="178"/>
      <c r="D94" s="178"/>
      <c r="E94" s="178"/>
    </row>
    <row r="95" spans="3:5" x14ac:dyDescent="0.25">
      <c r="C95" s="178"/>
      <c r="D95" s="178"/>
      <c r="E95" s="178"/>
    </row>
    <row r="96" spans="3:5" x14ac:dyDescent="0.25">
      <c r="C96" s="178"/>
      <c r="D96" s="178"/>
      <c r="E96" s="178"/>
    </row>
    <row r="97" spans="3:5" x14ac:dyDescent="0.25">
      <c r="C97" s="178"/>
      <c r="D97" s="178"/>
      <c r="E97" s="178"/>
    </row>
    <row r="98" spans="3:5" x14ac:dyDescent="0.25">
      <c r="C98" s="178"/>
      <c r="D98" s="178"/>
      <c r="E98" s="178"/>
    </row>
    <row r="99" spans="3:5" x14ac:dyDescent="0.25">
      <c r="C99" s="178"/>
      <c r="D99" s="178"/>
      <c r="E99" s="178"/>
    </row>
    <row r="100" spans="3:5" x14ac:dyDescent="0.25">
      <c r="C100" s="178"/>
      <c r="D100" s="178"/>
      <c r="E100" s="178"/>
    </row>
    <row r="101" spans="3:5" x14ac:dyDescent="0.25">
      <c r="C101" s="178"/>
      <c r="D101" s="178"/>
      <c r="E101" s="178"/>
    </row>
    <row r="102" spans="3:5" x14ac:dyDescent="0.25">
      <c r="C102" s="178"/>
      <c r="D102" s="178"/>
      <c r="E102" s="178"/>
    </row>
    <row r="103" spans="3:5" x14ac:dyDescent="0.25">
      <c r="C103" s="178"/>
      <c r="D103" s="178"/>
      <c r="E103" s="178"/>
    </row>
    <row r="104" spans="3:5" x14ac:dyDescent="0.25">
      <c r="C104" s="178"/>
      <c r="D104" s="178"/>
      <c r="E104" s="178"/>
    </row>
    <row r="105" spans="3:5" x14ac:dyDescent="0.25">
      <c r="C105" s="178"/>
      <c r="D105" s="178"/>
      <c r="E105" s="178"/>
    </row>
    <row r="106" spans="3:5" x14ac:dyDescent="0.25">
      <c r="C106" s="178"/>
      <c r="D106" s="178"/>
      <c r="E106" s="178"/>
    </row>
    <row r="107" spans="3:5" x14ac:dyDescent="0.25">
      <c r="C107" s="178"/>
      <c r="D107" s="178"/>
      <c r="E107" s="178"/>
    </row>
    <row r="108" spans="3:5" x14ac:dyDescent="0.25">
      <c r="C108" s="178"/>
      <c r="D108" s="178"/>
      <c r="E108" s="178"/>
    </row>
    <row r="109" spans="3:5" x14ac:dyDescent="0.25">
      <c r="C109" s="178"/>
      <c r="D109" s="178"/>
      <c r="E109" s="178"/>
    </row>
    <row r="110" spans="3:5" x14ac:dyDescent="0.25">
      <c r="C110" s="178"/>
      <c r="D110" s="178"/>
      <c r="E110" s="178"/>
    </row>
    <row r="111" spans="3:5" x14ac:dyDescent="0.25">
      <c r="C111" s="178"/>
      <c r="D111" s="178"/>
      <c r="E111" s="178"/>
    </row>
    <row r="112" spans="3:5" x14ac:dyDescent="0.25">
      <c r="C112" s="178"/>
      <c r="D112" s="178"/>
      <c r="E112" s="178"/>
    </row>
    <row r="113" spans="3:5" x14ac:dyDescent="0.25">
      <c r="C113" s="178"/>
      <c r="D113" s="178"/>
      <c r="E113" s="178"/>
    </row>
    <row r="114" spans="3:5" x14ac:dyDescent="0.25">
      <c r="C114" s="178"/>
      <c r="D114" s="178"/>
      <c r="E114" s="178"/>
    </row>
    <row r="115" spans="3:5" x14ac:dyDescent="0.25">
      <c r="C115" s="178"/>
      <c r="D115" s="178"/>
      <c r="E115" s="178"/>
    </row>
    <row r="116" spans="3:5" x14ac:dyDescent="0.25">
      <c r="C116" s="178"/>
      <c r="D116" s="178"/>
      <c r="E116" s="178"/>
    </row>
    <row r="117" spans="3:5" x14ac:dyDescent="0.25">
      <c r="C117" s="178"/>
      <c r="D117" s="178"/>
      <c r="E117" s="178"/>
    </row>
    <row r="118" spans="3:5" x14ac:dyDescent="0.25">
      <c r="C118" s="178"/>
      <c r="D118" s="178"/>
      <c r="E118" s="178"/>
    </row>
    <row r="119" spans="3:5" x14ac:dyDescent="0.25">
      <c r="C119" s="178"/>
      <c r="D119" s="178"/>
      <c r="E119" s="178"/>
    </row>
    <row r="120" spans="3:5" x14ac:dyDescent="0.25">
      <c r="C120" s="178"/>
      <c r="D120" s="178"/>
      <c r="E120" s="178"/>
    </row>
    <row r="121" spans="3:5" x14ac:dyDescent="0.25">
      <c r="C121" s="178"/>
      <c r="D121" s="178"/>
      <c r="E121" s="178"/>
    </row>
    <row r="122" spans="3:5" x14ac:dyDescent="0.25">
      <c r="C122" s="178"/>
      <c r="D122" s="178"/>
      <c r="E122" s="178"/>
    </row>
    <row r="123" spans="3:5" x14ac:dyDescent="0.25">
      <c r="C123" s="178"/>
      <c r="D123" s="178"/>
      <c r="E123" s="178"/>
    </row>
    <row r="124" spans="3:5" x14ac:dyDescent="0.25">
      <c r="C124" s="178"/>
      <c r="D124" s="178"/>
      <c r="E124" s="178"/>
    </row>
    <row r="125" spans="3:5" x14ac:dyDescent="0.25">
      <c r="C125" s="178"/>
      <c r="D125" s="178"/>
      <c r="E125" s="178"/>
    </row>
    <row r="126" spans="3:5" x14ac:dyDescent="0.25">
      <c r="C126" s="178"/>
      <c r="D126" s="178"/>
      <c r="E126" s="178"/>
    </row>
    <row r="127" spans="3:5" x14ac:dyDescent="0.25">
      <c r="C127" s="178"/>
      <c r="D127" s="178"/>
      <c r="E127" s="178"/>
    </row>
    <row r="128" spans="3:5" x14ac:dyDescent="0.25">
      <c r="C128" s="178"/>
      <c r="D128" s="178"/>
      <c r="E128" s="178"/>
    </row>
    <row r="129" spans="3:5" x14ac:dyDescent="0.25">
      <c r="C129" s="178"/>
      <c r="D129" s="178"/>
      <c r="E129" s="178"/>
    </row>
    <row r="130" spans="3:5" x14ac:dyDescent="0.25">
      <c r="C130" s="178"/>
      <c r="D130" s="178"/>
      <c r="E130" s="178"/>
    </row>
    <row r="131" spans="3:5" x14ac:dyDescent="0.25">
      <c r="C131" s="178"/>
      <c r="D131" s="178"/>
      <c r="E131" s="178"/>
    </row>
    <row r="132" spans="3:5" x14ac:dyDescent="0.25">
      <c r="C132" s="178"/>
      <c r="D132" s="178"/>
      <c r="E132" s="178"/>
    </row>
    <row r="133" spans="3:5" x14ac:dyDescent="0.25">
      <c r="C133" s="178"/>
      <c r="D133" s="178"/>
      <c r="E133" s="178"/>
    </row>
    <row r="134" spans="3:5" x14ac:dyDescent="0.25">
      <c r="C134" s="178"/>
      <c r="D134" s="178"/>
      <c r="E134" s="178"/>
    </row>
    <row r="135" spans="3:5" x14ac:dyDescent="0.25">
      <c r="C135" s="178"/>
      <c r="D135" s="178"/>
      <c r="E135" s="178"/>
    </row>
    <row r="136" spans="3:5" x14ac:dyDescent="0.25">
      <c r="C136" s="178"/>
      <c r="D136" s="178"/>
      <c r="E136" s="178"/>
    </row>
    <row r="137" spans="3:5" x14ac:dyDescent="0.25">
      <c r="C137" s="178"/>
      <c r="D137" s="178"/>
      <c r="E137" s="178"/>
    </row>
    <row r="138" spans="3:5" x14ac:dyDescent="0.25">
      <c r="C138" s="178"/>
      <c r="D138" s="178"/>
      <c r="E138" s="178"/>
    </row>
    <row r="139" spans="3:5" x14ac:dyDescent="0.25">
      <c r="C139" s="178"/>
      <c r="D139" s="178"/>
      <c r="E139" s="178"/>
    </row>
    <row r="140" spans="3:5" x14ac:dyDescent="0.25">
      <c r="C140" s="178"/>
      <c r="D140" s="178"/>
      <c r="E140" s="178"/>
    </row>
    <row r="141" spans="3:5" x14ac:dyDescent="0.25">
      <c r="C141" s="178"/>
      <c r="D141" s="178"/>
      <c r="E141" s="178"/>
    </row>
    <row r="142" spans="3:5" x14ac:dyDescent="0.25">
      <c r="C142" s="178"/>
      <c r="D142" s="178"/>
      <c r="E142" s="178"/>
    </row>
    <row r="143" spans="3:5" x14ac:dyDescent="0.25">
      <c r="C143" s="178"/>
      <c r="D143" s="178"/>
      <c r="E143" s="178"/>
    </row>
    <row r="144" spans="3:5" x14ac:dyDescent="0.25">
      <c r="C144" s="178"/>
      <c r="D144" s="178"/>
      <c r="E144" s="178"/>
    </row>
    <row r="145" spans="3:5" x14ac:dyDescent="0.25">
      <c r="C145" s="178"/>
      <c r="D145" s="178"/>
      <c r="E145" s="178"/>
    </row>
    <row r="146" spans="3:5" x14ac:dyDescent="0.25">
      <c r="C146" s="178"/>
      <c r="D146" s="178"/>
      <c r="E146" s="178"/>
    </row>
    <row r="147" spans="3:5" x14ac:dyDescent="0.25">
      <c r="C147" s="178"/>
      <c r="D147" s="178"/>
      <c r="E147" s="178"/>
    </row>
    <row r="148" spans="3:5" x14ac:dyDescent="0.25">
      <c r="C148" s="178"/>
      <c r="D148" s="178"/>
      <c r="E148" s="178"/>
    </row>
    <row r="149" spans="3:5" x14ac:dyDescent="0.25">
      <c r="C149" s="178"/>
      <c r="D149" s="178"/>
      <c r="E149" s="178"/>
    </row>
    <row r="150" spans="3:5" x14ac:dyDescent="0.25">
      <c r="C150" s="178"/>
      <c r="D150" s="178"/>
      <c r="E150" s="178"/>
    </row>
    <row r="151" spans="3:5" x14ac:dyDescent="0.25">
      <c r="C151" s="178"/>
      <c r="D151" s="178"/>
      <c r="E151" s="178"/>
    </row>
    <row r="152" spans="3:5" x14ac:dyDescent="0.25">
      <c r="C152" s="178"/>
      <c r="D152" s="178"/>
      <c r="E152" s="178"/>
    </row>
    <row r="153" spans="3:5" x14ac:dyDescent="0.25">
      <c r="C153" s="178"/>
      <c r="D153" s="178"/>
      <c r="E153" s="178"/>
    </row>
    <row r="154" spans="3:5" x14ac:dyDescent="0.25">
      <c r="C154" s="178"/>
      <c r="D154" s="178"/>
      <c r="E154" s="178"/>
    </row>
    <row r="155" spans="3:5" x14ac:dyDescent="0.25">
      <c r="C155" s="178"/>
      <c r="D155" s="178"/>
      <c r="E155" s="178"/>
    </row>
    <row r="156" spans="3:5" x14ac:dyDescent="0.25">
      <c r="C156" s="178"/>
      <c r="D156" s="178"/>
      <c r="E156" s="178"/>
    </row>
    <row r="157" spans="3:5" x14ac:dyDescent="0.25">
      <c r="C157" s="178"/>
      <c r="D157" s="178"/>
      <c r="E157" s="178"/>
    </row>
    <row r="158" spans="3:5" x14ac:dyDescent="0.25">
      <c r="C158" s="178"/>
      <c r="D158" s="178"/>
      <c r="E158" s="178"/>
    </row>
    <row r="159" spans="3:5" x14ac:dyDescent="0.25">
      <c r="C159" s="178"/>
      <c r="D159" s="178"/>
      <c r="E159" s="178"/>
    </row>
    <row r="160" spans="3:5" x14ac:dyDescent="0.25">
      <c r="C160" s="178"/>
      <c r="D160" s="178"/>
      <c r="E160" s="178"/>
    </row>
    <row r="161" spans="3:5" x14ac:dyDescent="0.25">
      <c r="C161" s="178"/>
      <c r="D161" s="178"/>
      <c r="E161" s="178"/>
    </row>
    <row r="162" spans="3:5" x14ac:dyDescent="0.25">
      <c r="C162" s="178"/>
      <c r="D162" s="178"/>
      <c r="E162" s="178"/>
    </row>
    <row r="163" spans="3:5" x14ac:dyDescent="0.25">
      <c r="C163" s="178"/>
      <c r="D163" s="178"/>
      <c r="E163" s="178"/>
    </row>
    <row r="164" spans="3:5" x14ac:dyDescent="0.25">
      <c r="C164" s="178"/>
      <c r="D164" s="178"/>
      <c r="E164" s="178"/>
    </row>
    <row r="165" spans="3:5" x14ac:dyDescent="0.25">
      <c r="C165" s="178"/>
      <c r="D165" s="178"/>
      <c r="E165" s="178"/>
    </row>
    <row r="166" spans="3:5" x14ac:dyDescent="0.25">
      <c r="C166" s="178"/>
      <c r="D166" s="178"/>
      <c r="E166" s="178"/>
    </row>
    <row r="167" spans="3:5" x14ac:dyDescent="0.25">
      <c r="C167" s="178"/>
      <c r="D167" s="178"/>
      <c r="E167" s="178"/>
    </row>
    <row r="168" spans="3:5" x14ac:dyDescent="0.25">
      <c r="C168" s="178"/>
      <c r="D168" s="178"/>
      <c r="E168" s="178"/>
    </row>
    <row r="169" spans="3:5" x14ac:dyDescent="0.25">
      <c r="C169" s="178"/>
      <c r="D169" s="178"/>
      <c r="E169" s="178"/>
    </row>
    <row r="170" spans="3:5" x14ac:dyDescent="0.25">
      <c r="C170" s="178"/>
      <c r="D170" s="178"/>
      <c r="E170" s="178"/>
    </row>
    <row r="171" spans="3:5" x14ac:dyDescent="0.25">
      <c r="C171" s="178"/>
      <c r="D171" s="178"/>
      <c r="E171" s="178"/>
    </row>
    <row r="172" spans="3:5" x14ac:dyDescent="0.25">
      <c r="C172" s="178"/>
      <c r="D172" s="178"/>
      <c r="E172" s="178"/>
    </row>
    <row r="173" spans="3:5" x14ac:dyDescent="0.25">
      <c r="C173" s="178"/>
      <c r="D173" s="178"/>
      <c r="E173" s="178"/>
    </row>
    <row r="174" spans="3:5" x14ac:dyDescent="0.25">
      <c r="C174" s="178"/>
      <c r="D174" s="178"/>
      <c r="E174" s="178"/>
    </row>
    <row r="175" spans="3:5" x14ac:dyDescent="0.25">
      <c r="C175" s="178"/>
      <c r="D175" s="178"/>
      <c r="E175" s="178"/>
    </row>
    <row r="176" spans="3:5" x14ac:dyDescent="0.25">
      <c r="C176" s="178"/>
      <c r="D176" s="178"/>
      <c r="E176" s="178"/>
    </row>
    <row r="177" spans="3:5" x14ac:dyDescent="0.25">
      <c r="C177" s="178"/>
      <c r="D177" s="178"/>
      <c r="E177" s="178"/>
    </row>
    <row r="178" spans="3:5" x14ac:dyDescent="0.25">
      <c r="C178" s="178"/>
      <c r="D178" s="178"/>
      <c r="E178" s="178"/>
    </row>
    <row r="179" spans="3:5" x14ac:dyDescent="0.25">
      <c r="C179" s="178"/>
      <c r="D179" s="178"/>
      <c r="E179" s="178"/>
    </row>
    <row r="180" spans="3:5" x14ac:dyDescent="0.25">
      <c r="C180" s="178"/>
      <c r="D180" s="178"/>
      <c r="E180" s="178"/>
    </row>
    <row r="181" spans="3:5" x14ac:dyDescent="0.25">
      <c r="C181" s="178"/>
      <c r="D181" s="178"/>
      <c r="E181" s="178"/>
    </row>
    <row r="182" spans="3:5" x14ac:dyDescent="0.25">
      <c r="C182" s="178"/>
      <c r="D182" s="178"/>
      <c r="E182" s="178"/>
    </row>
    <row r="183" spans="3:5" x14ac:dyDescent="0.25">
      <c r="C183" s="178"/>
      <c r="D183" s="178"/>
      <c r="E183" s="178"/>
    </row>
    <row r="184" spans="3:5" x14ac:dyDescent="0.25">
      <c r="C184" s="178"/>
      <c r="D184" s="178"/>
      <c r="E184" s="178"/>
    </row>
    <row r="185" spans="3:5" x14ac:dyDescent="0.25">
      <c r="C185" s="178"/>
      <c r="D185" s="178"/>
      <c r="E185" s="178"/>
    </row>
    <row r="186" spans="3:5" x14ac:dyDescent="0.25">
      <c r="C186" s="178"/>
      <c r="D186" s="178"/>
      <c r="E186" s="178"/>
    </row>
    <row r="187" spans="3:5" x14ac:dyDescent="0.25">
      <c r="C187" s="178"/>
      <c r="D187" s="178"/>
      <c r="E187" s="178"/>
    </row>
    <row r="188" spans="3:5" x14ac:dyDescent="0.25">
      <c r="C188" s="178"/>
      <c r="D188" s="178"/>
      <c r="E188" s="178"/>
    </row>
    <row r="189" spans="3:5" x14ac:dyDescent="0.25">
      <c r="C189" s="178"/>
      <c r="D189" s="178"/>
      <c r="E189" s="178"/>
    </row>
    <row r="190" spans="3:5" x14ac:dyDescent="0.25">
      <c r="C190" s="178"/>
      <c r="D190" s="178"/>
      <c r="E190" s="178"/>
    </row>
    <row r="191" spans="3:5" x14ac:dyDescent="0.25">
      <c r="C191" s="178"/>
      <c r="D191" s="178"/>
      <c r="E191" s="178"/>
    </row>
    <row r="192" spans="3:5" x14ac:dyDescent="0.25">
      <c r="C192" s="178"/>
      <c r="D192" s="178"/>
      <c r="E192" s="178"/>
    </row>
    <row r="193" spans="3:5" x14ac:dyDescent="0.25">
      <c r="C193" s="178"/>
      <c r="D193" s="178"/>
      <c r="E193" s="178"/>
    </row>
    <row r="194" spans="3:5" x14ac:dyDescent="0.25">
      <c r="C194" s="178"/>
      <c r="D194" s="178"/>
      <c r="E194" s="178"/>
    </row>
    <row r="195" spans="3:5" x14ac:dyDescent="0.25">
      <c r="C195" s="178"/>
      <c r="D195" s="178"/>
      <c r="E195" s="178"/>
    </row>
    <row r="196" spans="3:5" x14ac:dyDescent="0.25">
      <c r="C196" s="178"/>
      <c r="D196" s="178"/>
      <c r="E196" s="178"/>
    </row>
    <row r="197" spans="3:5" x14ac:dyDescent="0.25">
      <c r="C197" s="178"/>
      <c r="D197" s="178"/>
      <c r="E197" s="178"/>
    </row>
    <row r="198" spans="3:5" x14ac:dyDescent="0.25">
      <c r="C198" s="178"/>
      <c r="D198" s="178"/>
      <c r="E198" s="178"/>
    </row>
    <row r="199" spans="3:5" x14ac:dyDescent="0.25">
      <c r="C199" s="178"/>
      <c r="D199" s="178"/>
      <c r="E199" s="178"/>
    </row>
    <row r="200" spans="3:5" x14ac:dyDescent="0.25">
      <c r="C200" s="178"/>
      <c r="D200" s="178"/>
      <c r="E200" s="178"/>
    </row>
    <row r="201" spans="3:5" x14ac:dyDescent="0.25">
      <c r="C201" s="178"/>
      <c r="D201" s="178"/>
      <c r="E201" s="178"/>
    </row>
    <row r="202" spans="3:5" x14ac:dyDescent="0.25">
      <c r="C202" s="178"/>
      <c r="D202" s="178"/>
      <c r="E202" s="178"/>
    </row>
    <row r="203" spans="3:5" x14ac:dyDescent="0.25">
      <c r="C203" s="178"/>
      <c r="D203" s="178"/>
      <c r="E203" s="178"/>
    </row>
    <row r="204" spans="3:5" x14ac:dyDescent="0.25">
      <c r="C204" s="178"/>
      <c r="D204" s="178"/>
      <c r="E204" s="178"/>
    </row>
    <row r="205" spans="3:5" x14ac:dyDescent="0.25">
      <c r="C205" s="178"/>
      <c r="D205" s="178"/>
      <c r="E205" s="178"/>
    </row>
    <row r="206" spans="3:5" x14ac:dyDescent="0.25">
      <c r="C206" s="178"/>
      <c r="D206" s="178"/>
      <c r="E206" s="178"/>
    </row>
    <row r="207" spans="3:5" x14ac:dyDescent="0.25">
      <c r="C207" s="178"/>
      <c r="D207" s="178"/>
      <c r="E207" s="178"/>
    </row>
    <row r="208" spans="3:5" x14ac:dyDescent="0.25">
      <c r="C208" s="178"/>
      <c r="D208" s="178"/>
      <c r="E208" s="178"/>
    </row>
    <row r="209" spans="3:5" x14ac:dyDescent="0.25">
      <c r="C209" s="178"/>
      <c r="D209" s="178"/>
      <c r="E209" s="178"/>
    </row>
    <row r="210" spans="3:5" x14ac:dyDescent="0.25">
      <c r="C210" s="178"/>
      <c r="D210" s="178"/>
      <c r="E210" s="178"/>
    </row>
    <row r="211" spans="3:5" x14ac:dyDescent="0.25">
      <c r="C211" s="178"/>
      <c r="D211" s="178"/>
      <c r="E211" s="178"/>
    </row>
    <row r="212" spans="3:5" x14ac:dyDescent="0.25">
      <c r="C212" s="178"/>
      <c r="D212" s="178"/>
      <c r="E212" s="178"/>
    </row>
    <row r="213" spans="3:5" x14ac:dyDescent="0.25">
      <c r="C213" s="178"/>
      <c r="D213" s="178"/>
      <c r="E213" s="178"/>
    </row>
    <row r="214" spans="3:5" x14ac:dyDescent="0.25">
      <c r="C214" s="178"/>
      <c r="D214" s="178"/>
      <c r="E214" s="178"/>
    </row>
    <row r="215" spans="3:5" x14ac:dyDescent="0.25">
      <c r="C215" s="178"/>
      <c r="D215" s="178"/>
      <c r="E215" s="178"/>
    </row>
    <row r="216" spans="3:5" x14ac:dyDescent="0.25">
      <c r="C216" s="178"/>
      <c r="D216" s="178"/>
      <c r="E216" s="178"/>
    </row>
    <row r="217" spans="3:5" x14ac:dyDescent="0.25">
      <c r="C217" s="178"/>
      <c r="D217" s="178"/>
      <c r="E217" s="178"/>
    </row>
    <row r="218" spans="3:5" x14ac:dyDescent="0.25">
      <c r="C218" s="178"/>
      <c r="D218" s="178"/>
      <c r="E218" s="178"/>
    </row>
    <row r="219" spans="3:5" x14ac:dyDescent="0.25">
      <c r="C219" s="178"/>
      <c r="D219" s="178"/>
      <c r="E219" s="178"/>
    </row>
    <row r="220" spans="3:5" x14ac:dyDescent="0.25">
      <c r="C220" s="178"/>
      <c r="D220" s="178"/>
      <c r="E220" s="178"/>
    </row>
    <row r="221" spans="3:5" x14ac:dyDescent="0.25">
      <c r="C221" s="178"/>
      <c r="D221" s="178"/>
      <c r="E221" s="178"/>
    </row>
    <row r="222" spans="3:5" x14ac:dyDescent="0.25">
      <c r="C222" s="178"/>
      <c r="D222" s="178"/>
      <c r="E222" s="178"/>
    </row>
    <row r="223" spans="3:5" x14ac:dyDescent="0.25">
      <c r="C223" s="178"/>
      <c r="D223" s="178"/>
      <c r="E223" s="178"/>
    </row>
    <row r="224" spans="3:5" x14ac:dyDescent="0.25">
      <c r="C224" s="178"/>
      <c r="D224" s="178"/>
      <c r="E224" s="178"/>
    </row>
    <row r="225" spans="3:5" x14ac:dyDescent="0.25">
      <c r="C225" s="178"/>
      <c r="D225" s="178"/>
      <c r="E225" s="178"/>
    </row>
    <row r="226" spans="3:5" x14ac:dyDescent="0.25">
      <c r="C226" s="178"/>
      <c r="D226" s="178"/>
      <c r="E226" s="178"/>
    </row>
    <row r="227" spans="3:5" x14ac:dyDescent="0.25">
      <c r="C227" s="178"/>
      <c r="D227" s="178"/>
      <c r="E227" s="178"/>
    </row>
    <row r="228" spans="3:5" x14ac:dyDescent="0.25">
      <c r="C228" s="178"/>
      <c r="D228" s="178"/>
      <c r="E228" s="178"/>
    </row>
    <row r="229" spans="3:5" x14ac:dyDescent="0.25">
      <c r="C229" s="178"/>
      <c r="D229" s="178"/>
      <c r="E229" s="178"/>
    </row>
    <row r="230" spans="3:5" x14ac:dyDescent="0.25">
      <c r="C230" s="178"/>
      <c r="D230" s="178"/>
      <c r="E230" s="178"/>
    </row>
    <row r="231" spans="3:5" x14ac:dyDescent="0.25">
      <c r="C231" s="178"/>
      <c r="D231" s="178"/>
      <c r="E231" s="178"/>
    </row>
    <row r="232" spans="3:5" x14ac:dyDescent="0.25">
      <c r="C232" s="178"/>
      <c r="D232" s="178"/>
      <c r="E232" s="178"/>
    </row>
    <row r="233" spans="3:5" x14ac:dyDescent="0.25">
      <c r="C233" s="178"/>
      <c r="D233" s="178"/>
      <c r="E233" s="178"/>
    </row>
    <row r="234" spans="3:5" x14ac:dyDescent="0.25">
      <c r="C234" s="178"/>
      <c r="D234" s="178"/>
      <c r="E234" s="178"/>
    </row>
    <row r="235" spans="3:5" x14ac:dyDescent="0.25">
      <c r="C235" s="178"/>
      <c r="D235" s="178"/>
      <c r="E235" s="178"/>
    </row>
    <row r="236" spans="3:5" x14ac:dyDescent="0.25">
      <c r="C236" s="178"/>
      <c r="D236" s="178"/>
      <c r="E236" s="178"/>
    </row>
    <row r="237" spans="3:5" x14ac:dyDescent="0.25">
      <c r="C237" s="178"/>
      <c r="D237" s="178"/>
      <c r="E237" s="178"/>
    </row>
    <row r="238" spans="3:5" x14ac:dyDescent="0.25">
      <c r="C238" s="178"/>
      <c r="D238" s="178"/>
      <c r="E238" s="178"/>
    </row>
    <row r="239" spans="3:5" x14ac:dyDescent="0.25">
      <c r="C239" s="178"/>
      <c r="D239" s="178"/>
      <c r="E239" s="178"/>
    </row>
    <row r="240" spans="3:5" x14ac:dyDescent="0.25">
      <c r="C240" s="178"/>
      <c r="D240" s="178"/>
      <c r="E240" s="178"/>
    </row>
    <row r="241" spans="3:5" x14ac:dyDescent="0.25">
      <c r="C241" s="178"/>
      <c r="D241" s="178"/>
      <c r="E241" s="178"/>
    </row>
    <row r="242" spans="3:5" x14ac:dyDescent="0.25">
      <c r="C242" s="178"/>
      <c r="D242" s="178"/>
      <c r="E242" s="178"/>
    </row>
    <row r="243" spans="3:5" x14ac:dyDescent="0.25">
      <c r="C243" s="178"/>
      <c r="D243" s="178"/>
      <c r="E243" s="178"/>
    </row>
    <row r="244" spans="3:5" x14ac:dyDescent="0.25">
      <c r="C244" s="178"/>
      <c r="D244" s="178"/>
      <c r="E244" s="178"/>
    </row>
    <row r="245" spans="3:5" x14ac:dyDescent="0.25">
      <c r="C245" s="178"/>
      <c r="D245" s="178"/>
      <c r="E245" s="178"/>
    </row>
    <row r="246" spans="3:5" x14ac:dyDescent="0.25">
      <c r="C246" s="178"/>
      <c r="D246" s="178"/>
      <c r="E246" s="178"/>
    </row>
    <row r="247" spans="3:5" x14ac:dyDescent="0.25">
      <c r="C247" s="178"/>
      <c r="D247" s="178"/>
      <c r="E247" s="178"/>
    </row>
    <row r="248" spans="3:5" x14ac:dyDescent="0.25">
      <c r="C248" s="178"/>
      <c r="D248" s="178"/>
      <c r="E248" s="178"/>
    </row>
    <row r="249" spans="3:5" x14ac:dyDescent="0.25">
      <c r="C249" s="178"/>
      <c r="D249" s="178"/>
      <c r="E249" s="178"/>
    </row>
    <row r="250" spans="3:5" x14ac:dyDescent="0.25">
      <c r="C250" s="178"/>
      <c r="D250" s="178"/>
      <c r="E250" s="178"/>
    </row>
    <row r="251" spans="3:5" x14ac:dyDescent="0.25">
      <c r="C251" s="178"/>
      <c r="D251" s="178"/>
      <c r="E251" s="178"/>
    </row>
    <row r="252" spans="3:5" x14ac:dyDescent="0.25">
      <c r="C252" s="178"/>
      <c r="D252" s="178"/>
      <c r="E252" s="178"/>
    </row>
    <row r="253" spans="3:5" x14ac:dyDescent="0.25">
      <c r="C253" s="178"/>
      <c r="D253" s="178"/>
      <c r="E253" s="178"/>
    </row>
    <row r="254" spans="3:5" x14ac:dyDescent="0.25">
      <c r="C254" s="178"/>
      <c r="D254" s="178"/>
      <c r="E254" s="178"/>
    </row>
    <row r="255" spans="3:5" x14ac:dyDescent="0.25">
      <c r="C255" s="178"/>
      <c r="D255" s="178"/>
      <c r="E255" s="178"/>
    </row>
    <row r="256" spans="3:5" x14ac:dyDescent="0.25">
      <c r="C256" s="178"/>
      <c r="D256" s="178"/>
      <c r="E256" s="178"/>
    </row>
    <row r="257" spans="3:5" x14ac:dyDescent="0.25">
      <c r="C257" s="178"/>
      <c r="D257" s="178"/>
      <c r="E257" s="178"/>
    </row>
    <row r="258" spans="3:5" x14ac:dyDescent="0.25">
      <c r="C258" s="178"/>
      <c r="D258" s="178"/>
      <c r="E258" s="178"/>
    </row>
    <row r="259" spans="3:5" x14ac:dyDescent="0.25">
      <c r="C259" s="178"/>
      <c r="D259" s="178"/>
      <c r="E259" s="178"/>
    </row>
    <row r="260" spans="3:5" x14ac:dyDescent="0.25">
      <c r="C260" s="178"/>
      <c r="D260" s="178"/>
      <c r="E260" s="178"/>
    </row>
    <row r="261" spans="3:5" x14ac:dyDescent="0.25">
      <c r="C261" s="178"/>
      <c r="D261" s="178"/>
      <c r="E261" s="178"/>
    </row>
    <row r="262" spans="3:5" x14ac:dyDescent="0.25">
      <c r="C262" s="178"/>
      <c r="D262" s="178"/>
      <c r="E262" s="178"/>
    </row>
    <row r="263" spans="3:5" x14ac:dyDescent="0.25">
      <c r="C263" s="178"/>
      <c r="D263" s="178"/>
      <c r="E263" s="178"/>
    </row>
    <row r="264" spans="3:5" x14ac:dyDescent="0.25">
      <c r="C264" s="178"/>
      <c r="D264" s="178"/>
      <c r="E264" s="178"/>
    </row>
    <row r="265" spans="3:5" x14ac:dyDescent="0.25">
      <c r="C265" s="178"/>
      <c r="D265" s="178"/>
      <c r="E265" s="178"/>
    </row>
    <row r="266" spans="3:5" x14ac:dyDescent="0.25">
      <c r="C266" s="178"/>
      <c r="D266" s="178"/>
      <c r="E266" s="178"/>
    </row>
    <row r="267" spans="3:5" x14ac:dyDescent="0.25">
      <c r="C267" s="178"/>
      <c r="D267" s="178"/>
      <c r="E267" s="178"/>
    </row>
    <row r="268" spans="3:5" x14ac:dyDescent="0.25">
      <c r="C268" s="178"/>
      <c r="D268" s="178"/>
      <c r="E268" s="178"/>
    </row>
    <row r="269" spans="3:5" x14ac:dyDescent="0.25">
      <c r="C269" s="178"/>
      <c r="D269" s="178"/>
      <c r="E269" s="178"/>
    </row>
    <row r="270" spans="3:5" x14ac:dyDescent="0.25">
      <c r="C270" s="178"/>
      <c r="D270" s="178"/>
      <c r="E270" s="178"/>
    </row>
    <row r="271" spans="3:5" x14ac:dyDescent="0.25">
      <c r="C271" s="178"/>
      <c r="D271" s="178"/>
      <c r="E271" s="178"/>
    </row>
    <row r="272" spans="3:5" x14ac:dyDescent="0.25">
      <c r="C272" s="178"/>
      <c r="D272" s="178"/>
      <c r="E272" s="178"/>
    </row>
    <row r="273" spans="3:5" x14ac:dyDescent="0.25">
      <c r="C273" s="178"/>
      <c r="D273" s="178"/>
      <c r="E273" s="178"/>
    </row>
    <row r="274" spans="3:5" x14ac:dyDescent="0.25">
      <c r="C274" s="178"/>
      <c r="D274" s="178"/>
      <c r="E274" s="178"/>
    </row>
    <row r="275" spans="3:5" x14ac:dyDescent="0.25">
      <c r="C275" s="178"/>
      <c r="D275" s="178"/>
      <c r="E275" s="178"/>
    </row>
    <row r="276" spans="3:5" x14ac:dyDescent="0.25">
      <c r="C276" s="178"/>
      <c r="D276" s="178"/>
      <c r="E276" s="178"/>
    </row>
    <row r="277" spans="3:5" x14ac:dyDescent="0.25">
      <c r="C277" s="178"/>
      <c r="D277" s="178"/>
      <c r="E277" s="178"/>
    </row>
    <row r="278" spans="3:5" x14ac:dyDescent="0.25">
      <c r="C278" s="178"/>
      <c r="D278" s="178"/>
      <c r="E278" s="178"/>
    </row>
    <row r="279" spans="3:5" x14ac:dyDescent="0.25">
      <c r="C279" s="178"/>
      <c r="D279" s="178"/>
      <c r="E279" s="178"/>
    </row>
    <row r="280" spans="3:5" x14ac:dyDescent="0.25">
      <c r="C280" s="178"/>
      <c r="D280" s="178"/>
      <c r="E280" s="178"/>
    </row>
    <row r="281" spans="3:5" x14ac:dyDescent="0.25">
      <c r="C281" s="178"/>
      <c r="D281" s="178"/>
      <c r="E281" s="178"/>
    </row>
    <row r="282" spans="3:5" x14ac:dyDescent="0.25">
      <c r="C282" s="178"/>
      <c r="D282" s="178"/>
      <c r="E282" s="178"/>
    </row>
    <row r="283" spans="3:5" x14ac:dyDescent="0.25">
      <c r="C283" s="178"/>
      <c r="D283" s="178"/>
      <c r="E283" s="178"/>
    </row>
    <row r="284" spans="3:5" x14ac:dyDescent="0.25">
      <c r="C284" s="178"/>
      <c r="D284" s="178"/>
      <c r="E284" s="178"/>
    </row>
    <row r="285" spans="3:5" x14ac:dyDescent="0.25">
      <c r="C285" s="178"/>
      <c r="D285" s="178"/>
      <c r="E285" s="178"/>
    </row>
    <row r="286" spans="3:5" x14ac:dyDescent="0.25">
      <c r="C286" s="178"/>
      <c r="D286" s="178"/>
      <c r="E286" s="178"/>
    </row>
    <row r="287" spans="3:5" x14ac:dyDescent="0.25">
      <c r="C287" s="178"/>
      <c r="D287" s="178"/>
      <c r="E287" s="178"/>
    </row>
    <row r="288" spans="3:5" x14ac:dyDescent="0.25">
      <c r="C288" s="178"/>
      <c r="D288" s="178"/>
      <c r="E288" s="178"/>
    </row>
    <row r="289" spans="3:5" x14ac:dyDescent="0.25">
      <c r="C289" s="178"/>
      <c r="D289" s="178"/>
      <c r="E289" s="178"/>
    </row>
    <row r="290" spans="3:5" x14ac:dyDescent="0.25">
      <c r="C290" s="178"/>
      <c r="D290" s="178"/>
      <c r="E290" s="178"/>
    </row>
    <row r="291" spans="3:5" x14ac:dyDescent="0.25">
      <c r="C291" s="178"/>
      <c r="D291" s="178"/>
      <c r="E291" s="178"/>
    </row>
    <row r="292" spans="3:5" x14ac:dyDescent="0.25">
      <c r="C292" s="178"/>
      <c r="D292" s="178"/>
      <c r="E292" s="178"/>
    </row>
    <row r="293" spans="3:5" x14ac:dyDescent="0.25">
      <c r="C293" s="178"/>
      <c r="D293" s="178"/>
      <c r="E293" s="178"/>
    </row>
    <row r="294" spans="3:5" x14ac:dyDescent="0.25">
      <c r="C294" s="178"/>
      <c r="D294" s="178"/>
      <c r="E294" s="178"/>
    </row>
    <row r="295" spans="3:5" x14ac:dyDescent="0.25">
      <c r="C295" s="178"/>
      <c r="D295" s="178"/>
      <c r="E295" s="178"/>
    </row>
    <row r="296" spans="3:5" x14ac:dyDescent="0.25">
      <c r="C296" s="178"/>
      <c r="D296" s="178"/>
      <c r="E296" s="178"/>
    </row>
    <row r="297" spans="3:5" x14ac:dyDescent="0.25">
      <c r="C297" s="178"/>
      <c r="D297" s="178"/>
      <c r="E297" s="178"/>
    </row>
    <row r="298" spans="3:5" x14ac:dyDescent="0.25">
      <c r="C298" s="178"/>
      <c r="D298" s="178"/>
      <c r="E298" s="178"/>
    </row>
    <row r="299" spans="3:5" x14ac:dyDescent="0.25">
      <c r="C299" s="178"/>
      <c r="D299" s="178"/>
      <c r="E299" s="178"/>
    </row>
    <row r="300" spans="3:5" x14ac:dyDescent="0.25">
      <c r="C300" s="178"/>
      <c r="D300" s="178"/>
      <c r="E300" s="178"/>
    </row>
    <row r="301" spans="3:5" x14ac:dyDescent="0.25">
      <c r="C301" s="178"/>
      <c r="D301" s="178"/>
      <c r="E301" s="178"/>
    </row>
    <row r="302" spans="3:5" x14ac:dyDescent="0.25">
      <c r="C302" s="178"/>
      <c r="D302" s="178"/>
      <c r="E302" s="178"/>
    </row>
    <row r="303" spans="3:5" x14ac:dyDescent="0.25">
      <c r="C303" s="178"/>
      <c r="D303" s="178"/>
      <c r="E303" s="178"/>
    </row>
    <row r="304" spans="3:5" x14ac:dyDescent="0.25">
      <c r="C304" s="178"/>
      <c r="D304" s="178"/>
      <c r="E304" s="178"/>
    </row>
    <row r="305" spans="3:5" x14ac:dyDescent="0.25">
      <c r="C305" s="178"/>
      <c r="D305" s="178"/>
      <c r="E305" s="178"/>
    </row>
    <row r="306" spans="3:5" x14ac:dyDescent="0.25">
      <c r="C306" s="178"/>
      <c r="D306" s="178"/>
      <c r="E306" s="178"/>
    </row>
    <row r="307" spans="3:5" x14ac:dyDescent="0.25">
      <c r="C307" s="178"/>
      <c r="D307" s="178"/>
      <c r="E307" s="178"/>
    </row>
    <row r="308" spans="3:5" x14ac:dyDescent="0.25">
      <c r="C308" s="178"/>
      <c r="D308" s="178"/>
      <c r="E308" s="178"/>
    </row>
    <row r="309" spans="3:5" x14ac:dyDescent="0.25">
      <c r="C309" s="178"/>
      <c r="D309" s="178"/>
      <c r="E309" s="178"/>
    </row>
    <row r="310" spans="3:5" x14ac:dyDescent="0.25">
      <c r="C310" s="178"/>
      <c r="D310" s="178"/>
      <c r="E310" s="178"/>
    </row>
    <row r="311" spans="3:5" x14ac:dyDescent="0.25">
      <c r="C311" s="178"/>
      <c r="D311" s="178"/>
      <c r="E311" s="178"/>
    </row>
    <row r="312" spans="3:5" x14ac:dyDescent="0.25">
      <c r="C312" s="178"/>
      <c r="D312" s="178"/>
      <c r="E312" s="178"/>
    </row>
    <row r="313" spans="3:5" x14ac:dyDescent="0.25">
      <c r="C313" s="178"/>
      <c r="D313" s="178"/>
      <c r="E313" s="178"/>
    </row>
    <row r="314" spans="3:5" x14ac:dyDescent="0.25">
      <c r="C314" s="178"/>
      <c r="D314" s="178"/>
      <c r="E314" s="178"/>
    </row>
    <row r="315" spans="3:5" x14ac:dyDescent="0.25">
      <c r="C315" s="178"/>
      <c r="D315" s="178"/>
      <c r="E315" s="178"/>
    </row>
    <row r="316" spans="3:5" x14ac:dyDescent="0.25">
      <c r="C316" s="178"/>
      <c r="D316" s="178"/>
      <c r="E316" s="178"/>
    </row>
    <row r="317" spans="3:5" x14ac:dyDescent="0.25">
      <c r="C317" s="178"/>
      <c r="D317" s="178"/>
      <c r="E317" s="178"/>
    </row>
    <row r="318" spans="3:5" x14ac:dyDescent="0.25">
      <c r="C318" s="178"/>
      <c r="D318" s="178"/>
      <c r="E318" s="178"/>
    </row>
    <row r="319" spans="3:5" x14ac:dyDescent="0.25">
      <c r="C319" s="178"/>
      <c r="D319" s="178"/>
      <c r="E319" s="178"/>
    </row>
    <row r="320" spans="3:5" x14ac:dyDescent="0.25">
      <c r="C320" s="178"/>
      <c r="D320" s="178"/>
      <c r="E320" s="178"/>
    </row>
    <row r="321" spans="3:5" x14ac:dyDescent="0.25">
      <c r="C321" s="178"/>
      <c r="D321" s="178"/>
      <c r="E321" s="178"/>
    </row>
    <row r="322" spans="3:5" x14ac:dyDescent="0.25">
      <c r="C322" s="178"/>
      <c r="D322" s="178"/>
      <c r="E322" s="178"/>
    </row>
    <row r="323" spans="3:5" x14ac:dyDescent="0.25">
      <c r="C323" s="178"/>
      <c r="D323" s="178"/>
      <c r="E323" s="178"/>
    </row>
    <row r="324" spans="3:5" x14ac:dyDescent="0.25">
      <c r="C324" s="178"/>
      <c r="D324" s="178"/>
      <c r="E324" s="178"/>
    </row>
    <row r="325" spans="3:5" x14ac:dyDescent="0.25">
      <c r="C325" s="178"/>
      <c r="D325" s="178"/>
      <c r="E325" s="178"/>
    </row>
    <row r="326" spans="3:5" x14ac:dyDescent="0.25">
      <c r="C326" s="178"/>
      <c r="D326" s="178"/>
      <c r="E326" s="178"/>
    </row>
    <row r="327" spans="3:5" x14ac:dyDescent="0.25">
      <c r="C327" s="178"/>
      <c r="D327" s="178"/>
      <c r="E327" s="178"/>
    </row>
    <row r="328" spans="3:5" x14ac:dyDescent="0.25">
      <c r="C328" s="178"/>
      <c r="D328" s="178"/>
      <c r="E328" s="178"/>
    </row>
    <row r="329" spans="3:5" x14ac:dyDescent="0.25">
      <c r="C329" s="178"/>
      <c r="D329" s="178"/>
      <c r="E329" s="178"/>
    </row>
    <row r="330" spans="3:5" x14ac:dyDescent="0.25">
      <c r="C330" s="178"/>
      <c r="D330" s="178"/>
      <c r="E330" s="178"/>
    </row>
    <row r="331" spans="3:5" x14ac:dyDescent="0.25">
      <c r="C331" s="178"/>
      <c r="D331" s="178"/>
      <c r="E331" s="178"/>
    </row>
    <row r="332" spans="3:5" x14ac:dyDescent="0.25">
      <c r="C332" s="178"/>
      <c r="D332" s="178"/>
      <c r="E332" s="178"/>
    </row>
  </sheetData>
  <pageMargins left="0.7" right="0.7" top="0.75" bottom="0.75" header="0.3" footer="0.3"/>
  <pageSetup paperSize="9" scale="57"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A6D7A-6C47-4B65-9FAE-6ECB1DA0635C}">
  <sheetPr codeName="Sheet1">
    <tabColor theme="9" tint="0.59999389629810485"/>
  </sheetPr>
  <dimension ref="B2:L22"/>
  <sheetViews>
    <sheetView showGridLines="0" showRowColHeaders="0" zoomScale="110" zoomScaleNormal="110" workbookViewId="0">
      <selection activeCell="A2" sqref="A2"/>
    </sheetView>
  </sheetViews>
  <sheetFormatPr defaultColWidth="8.7109375" defaultRowHeight="15" x14ac:dyDescent="0.25"/>
  <cols>
    <col min="1" max="1" width="2.85546875" style="9" customWidth="1"/>
    <col min="2" max="2" width="25.5703125" style="9" customWidth="1"/>
    <col min="3" max="3" width="20" style="9" customWidth="1"/>
    <col min="4" max="16384" width="8.7109375" style="9"/>
  </cols>
  <sheetData>
    <row r="2" spans="2:12" ht="23.25" x14ac:dyDescent="0.35">
      <c r="B2" s="18" t="s">
        <v>204</v>
      </c>
      <c r="H2" s="265" t="s">
        <v>172</v>
      </c>
      <c r="I2" s="265"/>
    </row>
    <row r="3" spans="2:12" ht="11.45" customHeight="1" x14ac:dyDescent="0.35">
      <c r="B3" s="8"/>
    </row>
    <row r="4" spans="2:12" ht="15" customHeight="1" x14ac:dyDescent="0.25">
      <c r="B4" s="10" t="s">
        <v>2</v>
      </c>
      <c r="C4" s="82"/>
      <c r="D4" s="11"/>
      <c r="E4" s="11"/>
      <c r="F4" s="11"/>
    </row>
    <row r="5" spans="2:12" x14ac:dyDescent="0.25">
      <c r="B5" s="9" t="s">
        <v>33</v>
      </c>
      <c r="C5" s="81"/>
    </row>
    <row r="6" spans="2:12" ht="9" customHeight="1" x14ac:dyDescent="0.25">
      <c r="C6" s="12"/>
    </row>
    <row r="7" spans="2:12" ht="18.75" x14ac:dyDescent="0.3">
      <c r="B7" s="20" t="s">
        <v>36</v>
      </c>
      <c r="C7" s="21"/>
      <c r="D7" s="21"/>
      <c r="E7" s="21"/>
      <c r="F7" s="21"/>
      <c r="G7" s="21"/>
      <c r="H7" s="21"/>
      <c r="I7" s="21"/>
      <c r="J7" s="21"/>
      <c r="K7" s="21"/>
      <c r="L7" s="22"/>
    </row>
    <row r="8" spans="2:12" ht="21" customHeight="1" x14ac:dyDescent="0.25"/>
    <row r="9" spans="2:12" x14ac:dyDescent="0.25">
      <c r="B9" s="9" t="s">
        <v>29</v>
      </c>
      <c r="C9" s="82"/>
      <c r="D9" s="9" t="s">
        <v>26</v>
      </c>
    </row>
    <row r="10" spans="2:12" ht="6.95" customHeight="1" x14ac:dyDescent="0.25"/>
    <row r="11" spans="2:12" ht="30" customHeight="1" x14ac:dyDescent="0.25">
      <c r="B11" s="13" t="s">
        <v>0</v>
      </c>
      <c r="C11" s="82"/>
      <c r="D11" s="9" t="s">
        <v>1</v>
      </c>
    </row>
    <row r="12" spans="2:12" ht="6.6" customHeight="1" x14ac:dyDescent="0.25">
      <c r="C12" s="83"/>
    </row>
    <row r="13" spans="2:12" x14ac:dyDescent="0.25">
      <c r="B13" s="9" t="s">
        <v>3</v>
      </c>
      <c r="C13" s="82"/>
      <c r="D13" s="12"/>
    </row>
    <row r="14" spans="2:12" ht="7.5" customHeight="1" x14ac:dyDescent="0.25">
      <c r="C14" s="84"/>
      <c r="D14" s="12"/>
    </row>
    <row r="15" spans="2:12" x14ac:dyDescent="0.25">
      <c r="B15" s="9" t="s">
        <v>4</v>
      </c>
      <c r="C15" s="82"/>
      <c r="D15" s="14"/>
    </row>
    <row r="16" spans="2:12" ht="8.1" customHeight="1" x14ac:dyDescent="0.25">
      <c r="C16" s="84"/>
      <c r="D16" s="15"/>
    </row>
    <row r="17" spans="2:4" x14ac:dyDescent="0.25">
      <c r="B17" s="9" t="s">
        <v>24</v>
      </c>
      <c r="C17" s="85">
        <f>IFERROR(INDEX(Lookup!B2:D13,MATCH(C13,Lookup!A2:A13,1), MATCH(C15,Lookup!B1:D1,1)),0)</f>
        <v>0</v>
      </c>
      <c r="D17" s="15"/>
    </row>
    <row r="18" spans="2:4" ht="9.9499999999999993" customHeight="1" x14ac:dyDescent="0.25">
      <c r="C18" s="86"/>
    </row>
    <row r="19" spans="2:4" x14ac:dyDescent="0.25">
      <c r="B19" s="9" t="s">
        <v>90</v>
      </c>
      <c r="C19" s="87"/>
    </row>
    <row r="20" spans="2:4" ht="4.5" customHeight="1" x14ac:dyDescent="0.25"/>
    <row r="21" spans="2:4" ht="4.5" customHeight="1" x14ac:dyDescent="0.25"/>
    <row r="22" spans="2:4" ht="23.25" x14ac:dyDescent="0.35">
      <c r="B22" s="19" t="s">
        <v>6</v>
      </c>
      <c r="C22" s="226">
        <f>IFERROR((C11/C17)*(C9/10)*C19,0)</f>
        <v>0</v>
      </c>
      <c r="D22" s="17" t="s">
        <v>35</v>
      </c>
    </row>
  </sheetData>
  <sheetProtection algorithmName="SHA-512" hashValue="VACUawyDlCNhpAgTpklwurhKugeL//P9rRCjiZcpWjWV666h/H41pOyWSia1rMlXFtIWzhL3nP2ZKI2or7R69A==" saltValue="7EeGvdzVnABilluMTF88hA==" spinCount="100000" sheet="1" objects="1" scenarios="1"/>
  <mergeCells count="1">
    <mergeCell ref="H2:I2"/>
  </mergeCells>
  <hyperlinks>
    <hyperlink ref="H2" location="'Introduction to N Supply'!A1" display="Return to Front Page" xr:uid="{28881569-62BD-4423-988A-CEF1C272DDAF}"/>
  </hyperlinks>
  <pageMargins left="0.7" right="0.7" top="0.75" bottom="0.75" header="0.3" footer="0.3"/>
  <pageSetup paperSize="9" orientation="portrait" r:id="rId1"/>
  <drawing r:id="rId2"/>
  <legacyDrawing r:id="rId3"/>
  <controls>
    <mc:AlternateContent xmlns:mc="http://schemas.openxmlformats.org/markup-compatibility/2006">
      <mc:Choice Requires="x14">
        <control shapeId="1037" r:id="rId4" name="ClearData">
          <controlPr defaultSize="0" autoLine="0" r:id="rId5">
            <anchor moveWithCells="1">
              <from>
                <xdr:col>1</xdr:col>
                <xdr:colOff>38100</xdr:colOff>
                <xdr:row>23</xdr:row>
                <xdr:rowOff>133350</xdr:rowOff>
              </from>
              <to>
                <xdr:col>2</xdr:col>
                <xdr:colOff>95250</xdr:colOff>
                <xdr:row>25</xdr:row>
                <xdr:rowOff>104775</xdr:rowOff>
              </to>
            </anchor>
          </controlPr>
        </control>
      </mc:Choice>
      <mc:Fallback>
        <control shapeId="1037" r:id="rId4" name="ClearData"/>
      </mc:Fallback>
    </mc:AlternateContent>
    <mc:AlternateContent xmlns:mc="http://schemas.openxmlformats.org/markup-compatibility/2006">
      <mc:Choice Requires="x14">
        <control shapeId="1032" r:id="rId6" name="SaveResults">
          <controlPr defaultSize="0" autoLine="0" r:id="rId7">
            <anchor moveWithCells="1">
              <from>
                <xdr:col>2</xdr:col>
                <xdr:colOff>390525</xdr:colOff>
                <xdr:row>23</xdr:row>
                <xdr:rowOff>142875</xdr:rowOff>
              </from>
              <to>
                <xdr:col>4</xdr:col>
                <xdr:colOff>238125</xdr:colOff>
                <xdr:row>25</xdr:row>
                <xdr:rowOff>123825</xdr:rowOff>
              </to>
            </anchor>
          </controlPr>
        </control>
      </mc:Choice>
      <mc:Fallback>
        <control shapeId="1032" r:id="rId6" name="SaveResults"/>
      </mc:Fallback>
    </mc:AlternateContent>
    <mc:AlternateContent xmlns:mc="http://schemas.openxmlformats.org/markup-compatibility/2006">
      <mc:Choice Requires="x14">
        <control shapeId="1041" r:id="rId8" name="HelpBulkDen">
          <controlPr defaultSize="0" autoLine="0" autoPict="0" r:id="rId9">
            <anchor moveWithCells="1">
              <from>
                <xdr:col>3</xdr:col>
                <xdr:colOff>85725</xdr:colOff>
                <xdr:row>17</xdr:row>
                <xdr:rowOff>85725</xdr:rowOff>
              </from>
              <to>
                <xdr:col>3</xdr:col>
                <xdr:colOff>371475</xdr:colOff>
                <xdr:row>19</xdr:row>
                <xdr:rowOff>19050</xdr:rowOff>
              </to>
            </anchor>
          </controlPr>
        </control>
      </mc:Choice>
      <mc:Fallback>
        <control shapeId="1041" r:id="rId8" name="HelpBulkDen"/>
      </mc:Fallback>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EB7458A3-44C8-4DD8-9A17-01753031D8D2}">
          <x14:formula1>
            <xm:f>Dropdowns!$B$3:$B$14</xm:f>
          </x14:formula1>
          <xm:sqref>C13</xm:sqref>
        </x14:dataValidation>
        <x14:dataValidation type="list" allowBlank="1" showInputMessage="1" showErrorMessage="1" xr:uid="{6743865E-8F24-4462-AE35-F1198DC68FDC}">
          <x14:formula1>
            <xm:f>Dropdowns!$C$3:$C$5</xm:f>
          </x14:formula1>
          <xm:sqref>C15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293F7-65F0-410F-B24A-12DC6A23473D}">
  <sheetPr codeName="Sheet2">
    <tabColor theme="9" tint="0.39997558519241921"/>
  </sheetPr>
  <dimension ref="A1:J6"/>
  <sheetViews>
    <sheetView workbookViewId="0">
      <selection activeCell="A2" sqref="A2"/>
    </sheetView>
  </sheetViews>
  <sheetFormatPr defaultColWidth="8.7109375" defaultRowHeight="15" x14ac:dyDescent="0.25"/>
  <cols>
    <col min="1" max="1" width="18.7109375" style="1" customWidth="1"/>
    <col min="2" max="2" width="15" style="1" customWidth="1"/>
    <col min="3" max="3" width="15.28515625" style="1" customWidth="1"/>
    <col min="4" max="4" width="13.7109375" style="1" customWidth="1"/>
    <col min="5" max="5" width="16.42578125" style="1" customWidth="1"/>
    <col min="6" max="6" width="16.7109375" style="1" customWidth="1"/>
    <col min="7" max="7" width="13.85546875" style="1" customWidth="1"/>
    <col min="8" max="8" width="19.140625" style="1" customWidth="1"/>
    <col min="9" max="9" width="13.7109375" style="1" customWidth="1"/>
    <col min="10" max="16384" width="8.7109375" style="1"/>
  </cols>
  <sheetData>
    <row r="1" spans="1:10" ht="26.25" x14ac:dyDescent="0.4">
      <c r="A1" s="155" t="s">
        <v>109</v>
      </c>
      <c r="D1" s="242" t="s">
        <v>194</v>
      </c>
    </row>
    <row r="2" spans="1:10" s="196" customFormat="1" ht="20.45" customHeight="1" x14ac:dyDescent="0.3">
      <c r="A2" s="154" t="s">
        <v>27</v>
      </c>
      <c r="B2" s="154" t="s">
        <v>28</v>
      </c>
      <c r="C2" s="154" t="s">
        <v>25</v>
      </c>
      <c r="D2" s="154" t="s">
        <v>31</v>
      </c>
      <c r="E2" s="154" t="s">
        <v>30</v>
      </c>
      <c r="F2" s="154" t="s">
        <v>19</v>
      </c>
      <c r="G2" s="154" t="s">
        <v>20</v>
      </c>
      <c r="H2" s="154" t="s">
        <v>32</v>
      </c>
      <c r="I2" s="154" t="s">
        <v>5</v>
      </c>
      <c r="J2" s="195"/>
    </row>
    <row r="3" spans="1:10" s="25" customFormat="1" ht="14.45" customHeight="1" x14ac:dyDescent="0.3">
      <c r="A3" s="31"/>
      <c r="B3" s="32"/>
      <c r="C3" s="23"/>
      <c r="D3" s="31"/>
      <c r="E3" s="31"/>
      <c r="F3" s="31"/>
      <c r="G3" s="31"/>
      <c r="H3" s="24"/>
      <c r="I3" s="33"/>
    </row>
    <row r="4" spans="1:10" s="25" customFormat="1" ht="18.75" x14ac:dyDescent="0.3">
      <c r="A4" s="34"/>
      <c r="B4" s="35"/>
      <c r="C4" s="23"/>
      <c r="F4" s="24"/>
      <c r="G4" s="24"/>
      <c r="H4" s="24"/>
      <c r="I4" s="24"/>
    </row>
    <row r="5" spans="1:10" s="28" customFormat="1" ht="18.75" x14ac:dyDescent="0.3">
      <c r="A5" s="26"/>
      <c r="B5" s="27"/>
      <c r="C5" s="23"/>
      <c r="G5" s="30"/>
      <c r="H5" s="29"/>
    </row>
    <row r="6" spans="1:10" ht="18.75" x14ac:dyDescent="0.3">
      <c r="A6" s="3"/>
      <c r="B6" s="5"/>
      <c r="C6" s="6"/>
      <c r="G6" s="2"/>
      <c r="H6"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F99C4EF-9CA4-4E6D-B03D-8B1A9B2CDE30}">
          <x14:formula1>
            <xm:f>Dropdowns!$B$3:$B$14</xm:f>
          </x14:formula1>
          <xm:sqref>F3:F6</xm:sqref>
        </x14:dataValidation>
        <x14:dataValidation type="list" allowBlank="1" showInputMessage="1" showErrorMessage="1" xr:uid="{ABB2D00F-5A61-4B8D-9251-58591454FBB2}">
          <x14:formula1>
            <xm:f>Dropdowns!$C$3:$C$5</xm:f>
          </x14:formula1>
          <xm:sqref>G3:G6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9C947-509E-43E4-8B20-29A3E593AB93}">
  <sheetPr codeName="Sheet11">
    <tabColor rgb="FF00B0F0"/>
  </sheetPr>
  <dimension ref="A1:I52"/>
  <sheetViews>
    <sheetView showGridLines="0" showRowColHeaders="0" zoomScaleNormal="100" workbookViewId="0">
      <selection activeCell="A2" sqref="A2"/>
    </sheetView>
  </sheetViews>
  <sheetFormatPr defaultRowHeight="15" x14ac:dyDescent="0.25"/>
  <sheetData>
    <row r="1" spans="1:9" ht="18.75" x14ac:dyDescent="0.3">
      <c r="A1" s="267" t="s">
        <v>172</v>
      </c>
      <c r="B1" s="267"/>
      <c r="C1" s="267"/>
      <c r="G1" s="266"/>
      <c r="H1" s="266"/>
      <c r="I1" s="266"/>
    </row>
    <row r="50" spans="2:8" ht="18.75" x14ac:dyDescent="0.3">
      <c r="B50" s="258" t="s">
        <v>199</v>
      </c>
      <c r="C50" s="258"/>
      <c r="D50" s="258"/>
      <c r="E50" s="258"/>
      <c r="F50" s="258"/>
      <c r="G50" s="258"/>
      <c r="H50" s="258"/>
    </row>
    <row r="52" spans="2:8" ht="18.75" x14ac:dyDescent="0.3">
      <c r="D52" s="259" t="s">
        <v>172</v>
      </c>
      <c r="E52" s="259"/>
      <c r="F52" s="259"/>
    </row>
  </sheetData>
  <sheetProtection algorithmName="SHA-512" hashValue="GUGKrFaNOeMku76oqy9a3EBpEMnxAObW0ExczNT2XkkR1hkFoeoElWoODaXmcETcKVEKyhePoF/G/sqpnoFptA==" saltValue="tlsfMeTukLxZbRtGbtJ9pA==" spinCount="100000" sheet="1" objects="1" scenarios="1"/>
  <mergeCells count="4">
    <mergeCell ref="B50:H50"/>
    <mergeCell ref="D52:F52"/>
    <mergeCell ref="G1:I1"/>
    <mergeCell ref="A1:C1"/>
  </mergeCells>
  <hyperlinks>
    <hyperlink ref="D52" location="'Introduction to N Supply'!A1" display="Return to Front Page" xr:uid="{82D8390D-ABC5-4AA3-A044-34095DB37D8D}"/>
    <hyperlink ref="B50" location="' Soil N Supply Calculator'!A1" display="Enter your soil Mineral N result into Calculator" xr:uid="{E6D9D935-1900-4D0A-9D14-1EDAD75524F4}"/>
    <hyperlink ref="B50:H50" r:id="rId1" display="See FAR's Nitrogen - Confidence to Cut Back booklet" xr:uid="{75AD1D45-26C5-4D18-9F63-55C553E8B41C}"/>
    <hyperlink ref="A1" location="'Introduction to N Supply'!A1" display="Return to Front Page" xr:uid="{4702B76D-8C32-4209-B563-4C76A6B499E6}"/>
  </hyperlinks>
  <pageMargins left="0.7" right="0.7" top="0.75" bottom="0.75" header="0.3" footer="0.3"/>
  <pageSetup paperSize="9" orientation="portrait" r:id="rId2"/>
  <drawing r:id="rId3"/>
  <pictur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01E36-F107-49DF-AD78-431E669CC03B}">
  <sheetPr codeName="Sheet10">
    <tabColor rgb="FF00B0F0"/>
  </sheetPr>
  <dimension ref="A1:M70"/>
  <sheetViews>
    <sheetView showGridLines="0" showRowColHeaders="0" zoomScaleNormal="100" workbookViewId="0">
      <selection activeCell="A2" sqref="A2"/>
    </sheetView>
  </sheetViews>
  <sheetFormatPr defaultRowHeight="15" x14ac:dyDescent="0.25"/>
  <sheetData>
    <row r="1" spans="1:3" ht="18.75" x14ac:dyDescent="0.3">
      <c r="A1" s="267" t="s">
        <v>172</v>
      </c>
      <c r="B1" s="267"/>
      <c r="C1" s="267"/>
    </row>
    <row r="27" spans="2:13" ht="18.75" x14ac:dyDescent="0.3">
      <c r="B27" s="258" t="s">
        <v>128</v>
      </c>
      <c r="C27" s="258"/>
      <c r="D27" s="258"/>
      <c r="E27" s="258"/>
      <c r="F27" s="258"/>
      <c r="G27" s="258"/>
      <c r="H27" s="258"/>
      <c r="K27" s="259" t="s">
        <v>172</v>
      </c>
      <c r="L27" s="259"/>
      <c r="M27" s="259"/>
    </row>
    <row r="29" spans="2:13" ht="18.75" x14ac:dyDescent="0.3">
      <c r="B29" s="258" t="s">
        <v>199</v>
      </c>
      <c r="C29" s="258"/>
      <c r="D29" s="258"/>
      <c r="E29" s="258"/>
      <c r="F29" s="258"/>
      <c r="G29" s="258"/>
      <c r="H29" s="258"/>
    </row>
    <row r="70" spans="2:4" ht="18.75" x14ac:dyDescent="0.3">
      <c r="B70" s="259" t="s">
        <v>172</v>
      </c>
      <c r="C70" s="259"/>
      <c r="D70" s="259"/>
    </row>
  </sheetData>
  <sheetProtection algorithmName="SHA-512" hashValue="6uiRj5c0/NZnooDdMWSJBScVp7JCfDpNjIG3YYhWvrrNYqgiZr2DEwEmIEflp4agROZIj5d6Xr3edK3teilH1A==" saltValue="HJL34JS7wRGUAZsn12fcFQ==" spinCount="100000" sheet="1" objects="1" scenarios="1"/>
  <mergeCells count="5">
    <mergeCell ref="B27:H27"/>
    <mergeCell ref="B29:H29"/>
    <mergeCell ref="B70:D70"/>
    <mergeCell ref="A1:C1"/>
    <mergeCell ref="K27:M27"/>
  </mergeCells>
  <hyperlinks>
    <hyperlink ref="B70" location="'Introduction to N Supply'!A1" display="Return to Front Page" xr:uid="{068B36F0-5C70-4165-A7E0-E783E0057DEC}"/>
    <hyperlink ref="B27" location="' Soil N Supply Calculator'!A1" display="Enter your soil Mineral N result into Calculator" xr:uid="{F43ED399-1B89-4592-8856-14988C832C79}"/>
    <hyperlink ref="B29" location="' Soil N Supply Calculator'!A1" display="Enter your soil Mineral N result into Calculator" xr:uid="{0FA52AEA-897F-456E-912F-4E0C9C126212}"/>
    <hyperlink ref="B29:H29" r:id="rId1" display="See FAR's Nitrogen - Confidence to Cut Back booklet" xr:uid="{80E720ED-44CA-4DC7-B462-AB7E16E91488}"/>
    <hyperlink ref="A1" location="'Introduction to N Supply'!A1" display="Return to Front Page" xr:uid="{DE2392C8-43D0-4101-AA73-7F305F5A013B}"/>
    <hyperlink ref="K27" location="'Introduction to N Supply'!A1" display="Return to Front Page" xr:uid="{8B52F876-A1BD-48B0-BCD1-256C142813F0}"/>
  </hyperlinks>
  <pageMargins left="0.7" right="0.7" top="0.75" bottom="0.75" header="0.3" footer="0.3"/>
  <pageSetup paperSize="9" orientation="portrait" r:id="rId2"/>
  <drawing r:id="rId3"/>
  <pictur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9B217-D89F-4729-86D4-019EE9FABE7B}">
  <sheetPr codeName="Sheet9">
    <tabColor rgb="FF00B0F0"/>
  </sheetPr>
  <dimension ref="A1:H49"/>
  <sheetViews>
    <sheetView showGridLines="0" showRowColHeaders="0" zoomScaleNormal="100" workbookViewId="0">
      <selection activeCell="A2" sqref="A2"/>
    </sheetView>
  </sheetViews>
  <sheetFormatPr defaultRowHeight="15" x14ac:dyDescent="0.25"/>
  <cols>
    <col min="1" max="1" width="3.85546875" customWidth="1"/>
    <col min="3" max="3" width="10.42578125" customWidth="1"/>
    <col min="11" max="11" width="19.5703125" customWidth="1"/>
  </cols>
  <sheetData>
    <row r="1" spans="1:3" ht="18.75" x14ac:dyDescent="0.3">
      <c r="A1" s="267" t="s">
        <v>172</v>
      </c>
      <c r="B1" s="267"/>
      <c r="C1" s="267"/>
    </row>
    <row r="2" spans="1:3" ht="32.1" customHeight="1" x14ac:dyDescent="0.4">
      <c r="B2" s="238" t="s">
        <v>126</v>
      </c>
    </row>
    <row r="47" spans="2:8" ht="18.75" x14ac:dyDescent="0.3">
      <c r="B47" s="258" t="s">
        <v>128</v>
      </c>
      <c r="C47" s="258"/>
      <c r="D47" s="258"/>
      <c r="E47" s="258"/>
      <c r="F47" s="258"/>
      <c r="G47" s="258"/>
      <c r="H47" s="258"/>
    </row>
    <row r="49" spans="2:4" ht="18.75" x14ac:dyDescent="0.3">
      <c r="B49" s="267" t="s">
        <v>172</v>
      </c>
      <c r="C49" s="267"/>
      <c r="D49" s="267"/>
    </row>
  </sheetData>
  <sheetProtection algorithmName="SHA-512" hashValue="rZY/TrqCS+p5Y4FhLstjSOrP8/3QdsoJfURJRoUzX+L6ywM8rJXm9nq7+LVklF+dhvu8msiT8g09/mspvS6Vqg==" saltValue="WKA0iAGCh3QkPLI/2k8WuQ==" spinCount="100000" sheet="1" objects="1" scenarios="1"/>
  <mergeCells count="3">
    <mergeCell ref="A1:C1"/>
    <mergeCell ref="B49:D49"/>
    <mergeCell ref="B47:H47"/>
  </mergeCells>
  <hyperlinks>
    <hyperlink ref="A1" location="'Introduction to N Supply'!A1" display="Return to Front Page" xr:uid="{FD262568-AEA2-40CA-A6E9-0AD57B2BA851}"/>
    <hyperlink ref="B49" location="'Introduction to N Supply'!A1" display="Return to Front Page" xr:uid="{E56C4804-D411-4CBD-A85C-F343CB2FF5F2}"/>
    <hyperlink ref="B47" location="' Soil N Supply Calculator'!A1" display="Enter your soil Mineral N result into Calculator" xr:uid="{DBC3EBB6-8567-48BA-8ACB-5EE65992466C}"/>
  </hyperlinks>
  <pageMargins left="0.7" right="0.7" top="0.75" bottom="0.75" header="0.3" footer="0.3"/>
  <drawing r:id="rId1"/>
  <picture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C73EF-167B-4040-9049-CC3E2690A2A2}">
  <sheetPr codeName="Sheet5">
    <tabColor theme="0"/>
  </sheetPr>
  <dimension ref="B1:Q34"/>
  <sheetViews>
    <sheetView topLeftCell="A4" zoomScaleNormal="100" workbookViewId="0">
      <selection activeCell="B26" sqref="B26"/>
    </sheetView>
  </sheetViews>
  <sheetFormatPr defaultColWidth="8.7109375" defaultRowHeight="15" x14ac:dyDescent="0.25"/>
  <cols>
    <col min="1" max="1" width="3.5703125" style="9" customWidth="1"/>
    <col min="2" max="2" width="25.5703125" style="9" customWidth="1"/>
    <col min="3" max="3" width="22.140625" style="9" customWidth="1"/>
    <col min="4" max="4" width="6" style="9" customWidth="1"/>
    <col min="5" max="5" width="14" style="9" customWidth="1"/>
    <col min="6" max="6" width="12" style="9" customWidth="1"/>
    <col min="7" max="7" width="13.140625" style="9" customWidth="1"/>
    <col min="8" max="8" width="13.85546875" style="9" customWidth="1"/>
    <col min="9" max="9" width="13.140625" style="9" customWidth="1"/>
    <col min="10" max="16384" width="8.7109375" style="9"/>
  </cols>
  <sheetData>
    <row r="1" spans="2:17" ht="28.5" x14ac:dyDescent="0.45">
      <c r="B1" s="80" t="s">
        <v>37</v>
      </c>
    </row>
    <row r="2" spans="2:17" ht="21" x14ac:dyDescent="0.35">
      <c r="B2" s="8"/>
    </row>
    <row r="3" spans="2:17" ht="21" x14ac:dyDescent="0.35">
      <c r="B3" s="8"/>
    </row>
    <row r="5" spans="2:17" ht="21.95" customHeight="1" x14ac:dyDescent="0.25">
      <c r="B5" s="110" t="s">
        <v>86</v>
      </c>
      <c r="C5" s="79"/>
      <c r="D5" s="79"/>
      <c r="E5" s="79"/>
      <c r="F5" s="79"/>
      <c r="G5" s="79"/>
      <c r="H5" s="79"/>
      <c r="I5" s="79"/>
      <c r="J5" s="112"/>
      <c r="K5" s="111"/>
      <c r="L5" s="111"/>
      <c r="M5" s="12"/>
      <c r="N5" s="12"/>
      <c r="O5" s="66"/>
      <c r="P5" s="66"/>
      <c r="Q5" s="66"/>
    </row>
    <row r="7" spans="2:17" ht="15.75" x14ac:dyDescent="0.25">
      <c r="B7" s="67" t="s">
        <v>65</v>
      </c>
    </row>
    <row r="8" spans="2:17" ht="15.75" x14ac:dyDescent="0.25">
      <c r="B8" s="66" t="s">
        <v>120</v>
      </c>
      <c r="G8" s="67"/>
    </row>
    <row r="9" spans="2:17" ht="15.75" x14ac:dyDescent="0.25">
      <c r="B9" s="66" t="s">
        <v>121</v>
      </c>
      <c r="G9" s="67"/>
    </row>
    <row r="10" spans="2:17" ht="15.75" x14ac:dyDescent="0.25">
      <c r="G10" s="67" t="s">
        <v>70</v>
      </c>
    </row>
    <row r="11" spans="2:17" x14ac:dyDescent="0.25">
      <c r="B11" s="9" t="s">
        <v>77</v>
      </c>
      <c r="C11" s="113"/>
      <c r="D11" s="12"/>
      <c r="G11" s="68" t="s">
        <v>71</v>
      </c>
      <c r="H11" s="69" t="s">
        <v>107</v>
      </c>
      <c r="I11" s="70" t="s">
        <v>72</v>
      </c>
    </row>
    <row r="12" spans="2:17" x14ac:dyDescent="0.25">
      <c r="B12" s="71" t="s">
        <v>69</v>
      </c>
      <c r="C12" s="113"/>
      <c r="D12" s="12"/>
      <c r="E12" s="9" t="s">
        <v>81</v>
      </c>
      <c r="F12" s="72" t="s">
        <v>80</v>
      </c>
      <c r="G12" s="73"/>
      <c r="H12" s="74">
        <f>C11</f>
        <v>0</v>
      </c>
      <c r="I12" s="75">
        <f>C12</f>
        <v>0</v>
      </c>
    </row>
    <row r="13" spans="2:17" x14ac:dyDescent="0.25">
      <c r="E13" s="117" t="s">
        <v>84</v>
      </c>
      <c r="F13" s="88" t="e">
        <f>IF(E13="No",INDEX(Lookup!$H$6:$P$19,MATCH('Soil Mineralised N CalculatorV1'!$C$18,Lookup!$G$6:$G$19,0),MATCH('Soil Mineralised N CalculatorV1'!G13,Lookup!$H$5:$P$5,0)),INDEX(Lookup!$Q$6:$Y$19,MATCH('Soil Mineralised N CalculatorV1'!$C$18,Lookup!$G$6:$G$19,0),MATCH('Soil Mineralised N CalculatorV1'!G13,Lookup!$Q$5:$Y$5,0)))</f>
        <v>#N/A</v>
      </c>
      <c r="G13" s="99" t="s">
        <v>56</v>
      </c>
      <c r="H13" s="89" t="e">
        <f t="shared" ref="H13:H21" si="0">$C$23*$C$15*F13/100</f>
        <v>#N/A</v>
      </c>
      <c r="I13" s="89" t="e">
        <f t="shared" ref="I13:I21" si="1">$C$24*$C$16*F13/100</f>
        <v>#N/A</v>
      </c>
    </row>
    <row r="14" spans="2:17" x14ac:dyDescent="0.25">
      <c r="B14" s="9" t="s">
        <v>54</v>
      </c>
      <c r="C14" s="114"/>
      <c r="D14" s="12"/>
      <c r="E14" s="117" t="s">
        <v>84</v>
      </c>
      <c r="F14" s="88" t="e">
        <f>IF(E14="No",INDEX(Lookup!$H$6:$P$19,MATCH('Soil Mineralised N CalculatorV1'!$C$18,Lookup!$G$6:$G$19,0),MATCH('Soil Mineralised N CalculatorV1'!G14,Lookup!$H$5:$P$5,0)),INDEX(Lookup!$Q$6:$Y$19,MATCH('Soil Mineralised N CalculatorV1'!$C$18,Lookup!$G$6:$G$19,0),MATCH('Soil Mineralised N CalculatorV1'!G14,Lookup!$Q$5:$Y$5,0)))</f>
        <v>#N/A</v>
      </c>
      <c r="G14" s="122" t="s">
        <v>57</v>
      </c>
      <c r="H14" s="89" t="e">
        <f t="shared" si="0"/>
        <v>#N/A</v>
      </c>
      <c r="I14" s="89" t="e">
        <f t="shared" si="1"/>
        <v>#N/A</v>
      </c>
    </row>
    <row r="15" spans="2:17" x14ac:dyDescent="0.25">
      <c r="B15" s="76" t="s">
        <v>75</v>
      </c>
      <c r="C15" s="115">
        <v>0.9</v>
      </c>
      <c r="D15" s="77"/>
      <c r="E15" s="117" t="s">
        <v>84</v>
      </c>
      <c r="F15" s="88" t="e">
        <f>IF(E15="No",INDEX(Lookup!$H$6:$P$19,MATCH('Soil Mineralised N CalculatorV1'!$C$18,Lookup!$G$6:$G$19,0),MATCH('Soil Mineralised N CalculatorV1'!G15,Lookup!$H$5:$P$5,0)),INDEX(Lookup!$Q$6:$Y$19,MATCH('Soil Mineralised N CalculatorV1'!$C$18,Lookup!$G$6:$G$19,0),MATCH('Soil Mineralised N CalculatorV1'!G15,Lookup!$Q$5:$Y$5,0)))</f>
        <v>#N/A</v>
      </c>
      <c r="G15" s="122" t="s">
        <v>58</v>
      </c>
      <c r="H15" s="89" t="e">
        <f t="shared" si="0"/>
        <v>#N/A</v>
      </c>
      <c r="I15" s="89" t="e">
        <f t="shared" si="1"/>
        <v>#N/A</v>
      </c>
    </row>
    <row r="16" spans="2:17" x14ac:dyDescent="0.25">
      <c r="B16" s="76" t="s">
        <v>76</v>
      </c>
      <c r="C16" s="115"/>
      <c r="D16" s="77"/>
      <c r="E16" s="117" t="s">
        <v>84</v>
      </c>
      <c r="F16" s="88" t="e">
        <f>IF(E16="No",INDEX(Lookup!$H$6:$P$19,MATCH('Soil Mineralised N CalculatorV1'!$C$18,Lookup!$G$6:$G$19,0),MATCH('Soil Mineralised N CalculatorV1'!G16,Lookup!$H$5:$P$5,0)),INDEX(Lookup!$Q$6:$Y$19,MATCH('Soil Mineralised N CalculatorV1'!$C$18,Lookup!$G$6:$G$19,0),MATCH('Soil Mineralised N CalculatorV1'!G16,Lookup!$Q$5:$Y$5,0)))</f>
        <v>#N/A</v>
      </c>
      <c r="G16" s="122" t="s">
        <v>59</v>
      </c>
      <c r="H16" s="89" t="e">
        <f t="shared" si="0"/>
        <v>#N/A</v>
      </c>
      <c r="I16" s="89" t="e">
        <f t="shared" si="1"/>
        <v>#N/A</v>
      </c>
    </row>
    <row r="17" spans="2:9" x14ac:dyDescent="0.25">
      <c r="E17" s="117" t="s">
        <v>84</v>
      </c>
      <c r="F17" s="88" t="e">
        <f>IF(E17="No",INDEX(Lookup!$H$6:$P$19,MATCH('Soil Mineralised N CalculatorV1'!$C$18,Lookup!$G$6:$G$19,0),MATCH('Soil Mineralised N CalculatorV1'!G17,Lookup!$H$5:$P$5,0)),INDEX(Lookup!$Q$6:$Y$19,MATCH('Soil Mineralised N CalculatorV1'!$C$18,Lookup!$G$6:$G$19,0),MATCH('Soil Mineralised N CalculatorV1'!G17,Lookup!$Q$5:$Y$5,0)))</f>
        <v>#N/A</v>
      </c>
      <c r="G17" s="122" t="s">
        <v>60</v>
      </c>
      <c r="H17" s="89" t="e">
        <f t="shared" si="0"/>
        <v>#N/A</v>
      </c>
      <c r="I17" s="89" t="e">
        <f t="shared" si="1"/>
        <v>#N/A</v>
      </c>
    </row>
    <row r="18" spans="2:9" x14ac:dyDescent="0.25">
      <c r="B18" s="9" t="s">
        <v>66</v>
      </c>
      <c r="C18" s="116"/>
      <c r="D18" s="12"/>
      <c r="E18" s="117" t="s">
        <v>84</v>
      </c>
      <c r="F18" s="88" t="e">
        <f>IF(E18="No",INDEX(Lookup!$H$6:$P$19,MATCH('Soil Mineralised N CalculatorV1'!$C$18,Lookup!$G$6:$G$19,0),MATCH('Soil Mineralised N CalculatorV1'!G18,Lookup!$H$5:$P$5,0)),INDEX(Lookup!$Q$6:$Y$19,MATCH('Soil Mineralised N CalculatorV1'!$C$18,Lookup!$G$6:$G$19,0),MATCH('Soil Mineralised N CalculatorV1'!G18,Lookup!$Q$5:$Y$5,0)))</f>
        <v>#N/A</v>
      </c>
      <c r="G18" s="99" t="s">
        <v>61</v>
      </c>
      <c r="H18" s="89" t="e">
        <f t="shared" si="0"/>
        <v>#N/A</v>
      </c>
      <c r="I18" s="89" t="e">
        <f t="shared" si="1"/>
        <v>#N/A</v>
      </c>
    </row>
    <row r="19" spans="2:9" x14ac:dyDescent="0.25">
      <c r="E19" s="117" t="s">
        <v>84</v>
      </c>
      <c r="F19" s="88" t="e">
        <f>IF(E19="No",INDEX(Lookup!$H$6:$P$19,MATCH('Soil Mineralised N CalculatorV1'!$C$18,Lookup!$G$6:$G$19,0),MATCH('Soil Mineralised N CalculatorV1'!G19,Lookup!$H$5:$P$5,0)),INDEX(Lookup!$Q$6:$Y$19,MATCH('Soil Mineralised N CalculatorV1'!$C$18,Lookup!$G$6:$G$19,0),MATCH('Soil Mineralised N CalculatorV1'!G19,Lookup!$Q$5:$Y$5,0)))</f>
        <v>#N/A</v>
      </c>
      <c r="G19" s="99" t="s">
        <v>62</v>
      </c>
      <c r="H19" s="89" t="e">
        <f t="shared" si="0"/>
        <v>#N/A</v>
      </c>
      <c r="I19" s="89" t="e">
        <f t="shared" si="1"/>
        <v>#N/A</v>
      </c>
    </row>
    <row r="20" spans="2:9" x14ac:dyDescent="0.25">
      <c r="E20" s="117" t="s">
        <v>84</v>
      </c>
      <c r="F20" s="88" t="e">
        <f>IF(E20="No",INDEX(Lookup!$H$6:$P$19,MATCH('Soil Mineralised N CalculatorV1'!$C$18,Lookup!$G$6:$G$19,0),MATCH('Soil Mineralised N CalculatorV1'!G20,Lookup!$H$5:$P$5,0)),INDEX(Lookup!$Q$6:$Y$19,MATCH('Soil Mineralised N CalculatorV1'!$C$18,Lookup!$G$6:$G$19,0),MATCH('Soil Mineralised N CalculatorV1'!G20,Lookup!$Q$5:$Y$5,0)))</f>
        <v>#N/A</v>
      </c>
      <c r="G20" s="99" t="s">
        <v>63</v>
      </c>
      <c r="H20" s="89" t="e">
        <f t="shared" si="0"/>
        <v>#N/A</v>
      </c>
      <c r="I20" s="89" t="e">
        <f t="shared" si="1"/>
        <v>#N/A</v>
      </c>
    </row>
    <row r="21" spans="2:9" ht="15.75" x14ac:dyDescent="0.25">
      <c r="B21" s="67" t="s">
        <v>85</v>
      </c>
      <c r="E21" s="117" t="s">
        <v>84</v>
      </c>
      <c r="F21" s="88" t="e">
        <f>IF(E21="No",INDEX(Lookup!$H$6:$P$19,MATCH('Soil Mineralised N CalculatorV1'!$C$18,Lookup!$G$6:$G$19,0),MATCH('Soil Mineralised N CalculatorV1'!G21,Lookup!$H$5:$P$5,0)),INDEX(Lookup!$Q$6:$Y$19,MATCH('Soil Mineralised N CalculatorV1'!$C$18,Lookup!$G$6:$G$19,0),MATCH('Soil Mineralised N CalculatorV1'!G21,Lookup!$Q$5:$Y$5,0)))</f>
        <v>#N/A</v>
      </c>
      <c r="G21" s="94" t="s">
        <v>64</v>
      </c>
      <c r="H21" s="89" t="e">
        <f t="shared" si="0"/>
        <v>#N/A</v>
      </c>
      <c r="I21" s="89" t="e">
        <f t="shared" si="1"/>
        <v>#N/A</v>
      </c>
    </row>
    <row r="22" spans="2:9" x14ac:dyDescent="0.25">
      <c r="G22" s="78"/>
      <c r="H22" s="100"/>
      <c r="I22" s="90"/>
    </row>
    <row r="23" spans="2:9" ht="15.75" thickBot="1" x14ac:dyDescent="0.3">
      <c r="B23" s="9" t="s">
        <v>74</v>
      </c>
      <c r="C23" s="114">
        <v>100</v>
      </c>
      <c r="G23" s="9" t="s">
        <v>73</v>
      </c>
      <c r="H23" s="103" t="e">
        <f>SUM(H13:H21)</f>
        <v>#N/A</v>
      </c>
      <c r="I23" s="103" t="e">
        <f>SUM(I13:I21)</f>
        <v>#N/A</v>
      </c>
    </row>
    <row r="24" spans="2:9" x14ac:dyDescent="0.25">
      <c r="B24" s="71" t="s">
        <v>69</v>
      </c>
      <c r="C24" s="114"/>
    </row>
    <row r="25" spans="2:9" ht="15.75" thickBot="1" x14ac:dyDescent="0.3">
      <c r="G25" s="16" t="s">
        <v>106</v>
      </c>
      <c r="H25" s="102" t="e">
        <f>H23+I23</f>
        <v>#N/A</v>
      </c>
      <c r="I25" s="9" t="s">
        <v>105</v>
      </c>
    </row>
    <row r="26" spans="2:9" ht="19.5" thickTop="1" x14ac:dyDescent="0.3">
      <c r="B26" s="101" t="s">
        <v>124</v>
      </c>
    </row>
    <row r="28" spans="2:9" x14ac:dyDescent="0.25">
      <c r="B28" s="9" t="s">
        <v>67</v>
      </c>
      <c r="C28" s="113" t="s">
        <v>56</v>
      </c>
    </row>
    <row r="29" spans="2:9" x14ac:dyDescent="0.25">
      <c r="B29" s="9" t="s">
        <v>68</v>
      </c>
      <c r="C29" s="113" t="s">
        <v>61</v>
      </c>
    </row>
    <row r="31" spans="2:9" ht="18.75" x14ac:dyDescent="0.3">
      <c r="B31" s="104"/>
      <c r="C31" s="108"/>
      <c r="D31" s="268" t="s">
        <v>72</v>
      </c>
      <c r="E31" s="268"/>
      <c r="F31" s="105" t="s">
        <v>108</v>
      </c>
    </row>
    <row r="32" spans="2:9" ht="23.45" customHeight="1" x14ac:dyDescent="0.3">
      <c r="B32" s="106" t="s">
        <v>123</v>
      </c>
      <c r="C32" s="109" t="e">
        <f>SUM(INDEX(H13:H21,(MATCH(C28,G13:G21,0))):INDEX(H13:H21,(MATCH(C29,G13:G21,0))))</f>
        <v>#N/A</v>
      </c>
      <c r="D32" s="269" t="e">
        <f>SUM(INDEX(I13:I21,(MATCH(C28,G13:G21,0))):INDEX(I13:I21,(MATCH(C29,G13:G21,0))))</f>
        <v>#N/A</v>
      </c>
      <c r="E32" s="269"/>
      <c r="F32" s="107" t="e">
        <f>C32+D32</f>
        <v>#N/A</v>
      </c>
    </row>
    <row r="34" spans="8:8" x14ac:dyDescent="0.25">
      <c r="H34" s="66" t="s">
        <v>122</v>
      </c>
    </row>
  </sheetData>
  <mergeCells count="2">
    <mergeCell ref="D31:E31"/>
    <mergeCell ref="D32:E32"/>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2053" r:id="rId4" name="HelpBulkDens">
          <controlPr defaultSize="0" autoLine="0" r:id="rId5">
            <anchor moveWithCells="1">
              <from>
                <xdr:col>3</xdr:col>
                <xdr:colOff>66675</xdr:colOff>
                <xdr:row>13</xdr:row>
                <xdr:rowOff>142875</xdr:rowOff>
              </from>
              <to>
                <xdr:col>3</xdr:col>
                <xdr:colOff>352425</xdr:colOff>
                <xdr:row>15</xdr:row>
                <xdr:rowOff>28575</xdr:rowOff>
              </to>
            </anchor>
          </controlPr>
        </control>
      </mc:Choice>
      <mc:Fallback>
        <control shapeId="2053" r:id="rId4" name="HelpBulkDens"/>
      </mc:Fallback>
    </mc:AlternateContent>
    <mc:AlternateContent xmlns:mc="http://schemas.openxmlformats.org/markup-compatibility/2006">
      <mc:Choice Requires="x14">
        <control shapeId="2066" r:id="rId6" name="ClearData">
          <controlPr defaultSize="0" autoLine="0" r:id="rId7">
            <anchor moveWithCells="1">
              <from>
                <xdr:col>6</xdr:col>
                <xdr:colOff>790575</xdr:colOff>
                <xdr:row>29</xdr:row>
                <xdr:rowOff>76200</xdr:rowOff>
              </from>
              <to>
                <xdr:col>9</xdr:col>
                <xdr:colOff>85725</xdr:colOff>
                <xdr:row>31</xdr:row>
                <xdr:rowOff>266700</xdr:rowOff>
              </to>
            </anchor>
          </controlPr>
        </control>
      </mc:Choice>
      <mc:Fallback>
        <control shapeId="2066" r:id="rId6" name="ClearData"/>
      </mc:Fallback>
    </mc:AlternateContent>
  </controls>
  <extLst>
    <ext xmlns:x14="http://schemas.microsoft.com/office/spreadsheetml/2009/9/main" uri="{CCE6A557-97BC-4b89-ADB6-D9C93CAAB3DF}">
      <x14:dataValidations xmlns:xm="http://schemas.microsoft.com/office/excel/2006/main" count="6">
        <x14:dataValidation type="list" allowBlank="1" showInputMessage="1" showErrorMessage="1" xr:uid="{99178BF8-7F5B-413A-88A3-DA0A16AE1426}">
          <x14:formula1>
            <xm:f>Dropdowns!$G$3:$G$8</xm:f>
          </x14:formula1>
          <xm:sqref>D14</xm:sqref>
        </x14:dataValidation>
        <x14:dataValidation type="list" allowBlank="1" showInputMessage="1" showErrorMessage="1" xr:uid="{60012640-DCE2-4057-909F-430013948697}">
          <x14:formula1>
            <xm:f>Dropdowns!$H$3:$H$16</xm:f>
          </x14:formula1>
          <xm:sqref>C18:D18</xm:sqref>
        </x14:dataValidation>
        <x14:dataValidation type="list" allowBlank="1" showInputMessage="1" showErrorMessage="1" xr:uid="{124EE1E3-CAD7-49A5-B7F8-F7CD9A4A5904}">
          <x14:formula1>
            <xm:f>Dropdowns!$F$3:$F$4</xm:f>
          </x14:formula1>
          <xm:sqref>C11:D11</xm:sqref>
        </x14:dataValidation>
        <x14:dataValidation type="list" allowBlank="1" showInputMessage="1" showErrorMessage="1" xr:uid="{4FB2A574-3576-4582-BBC5-87D00A2FA34E}">
          <x14:formula1>
            <xm:f>Dropdowns!$F$6</xm:f>
          </x14:formula1>
          <xm:sqref>C12:D12</xm:sqref>
        </x14:dataValidation>
        <x14:dataValidation type="list" allowBlank="1" showInputMessage="1" showErrorMessage="1" xr:uid="{88A68983-5731-4BB8-968B-1266F5E8A351}">
          <x14:formula1>
            <xm:f>Dropdowns!$K$2:$K$3</xm:f>
          </x14:formula1>
          <xm:sqref>E13:E21</xm:sqref>
        </x14:dataValidation>
        <x14:dataValidation type="list" allowBlank="1" showInputMessage="1" showErrorMessage="1" xr:uid="{8A3EBD18-DAF3-4C57-AE3F-72E6CC369FB7}">
          <x14:formula1>
            <xm:f>Dropdowns!$I$3:$I$11</xm:f>
          </x14:formula1>
          <xm:sqref>C28:C29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Introduction to N Supply</vt:lpstr>
      <vt:lpstr> Soil N Supply Calculator</vt:lpstr>
      <vt:lpstr>Soil N Results</vt:lpstr>
      <vt:lpstr>Quick N - Nitrate N Calculator</vt:lpstr>
      <vt:lpstr>Quick N Results</vt:lpstr>
      <vt:lpstr>Tips on Soil Sampling</vt:lpstr>
      <vt:lpstr>Understanding Soil N</vt:lpstr>
      <vt:lpstr>Understanding N Demand</vt:lpstr>
      <vt:lpstr>Soil Mineralised N CalculatorV1</vt:lpstr>
      <vt:lpstr>Dropdowns</vt:lpstr>
      <vt:lpstr>Lookup</vt:lpstr>
      <vt:lpstr>'Understanding Soil N'!OLE_LINK1</vt:lpstr>
      <vt:lpstr>Lookup!Print_Area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Fenton</dc:creator>
  <cp:lastModifiedBy>Dirk Wallace</cp:lastModifiedBy>
  <cp:lastPrinted>2023-06-08T23:58:26Z</cp:lastPrinted>
  <dcterms:created xsi:type="dcterms:W3CDTF">2022-08-28T21:39:58Z</dcterms:created>
  <dcterms:modified xsi:type="dcterms:W3CDTF">2025-09-21T20:23:51Z</dcterms:modified>
</cp:coreProperties>
</file>